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bookViews>
    <workbookView minimized="1" xWindow="0" yWindow="0" windowWidth="23040" windowHeight="9072"/>
  </bookViews>
  <sheets>
    <sheet name="Monthly college budget" sheetId="3" r:id="rId1"/>
    <sheet name="chart_calcs" sheetId="4" state="hidden" r:id="rId2"/>
  </sheets>
  <definedNames>
    <definedName name="_xlnm._FilterDatabase" localSheetId="0" hidden="1">'Monthly college budget'!#REF!</definedName>
    <definedName name="CategoriesExpense">{"room &amp; board";"tuition &amp; fees";"books &amp; supplies";"transportation";"discretionary";"other expenses"}</definedName>
    <definedName name="CategoriesIncome">{"financial aid";"wages (after-tax)";"family help";"from savings";"other"}</definedName>
    <definedName name="FirstMonth">UPPER(TEXT(StartDate,"mmm "))</definedName>
    <definedName name="income_percent_selected_period">'Monthly college budget'!$P$32:$P$36</definedName>
    <definedName name="NextMonth">UPPER(TEXT(EOMONTH(VALUE('Monthly college budget'!XFD1 &amp; "1"),0)+1,"mmm "))</definedName>
    <definedName name="PercentsExpense">'Monthly college budget'!$P$40,'Monthly college budget'!$P$45,'Monthly college budget'!$P$49,'Monthly college budget'!$P$53,'Monthly college budget'!$P$59,'Monthly college budget'!$P$67</definedName>
    <definedName name="PercentsIncome">'Monthly college budget'!$P$32:$P$36</definedName>
    <definedName name="Periods">'Monthly college budget'!$C$27:$O$27</definedName>
    <definedName name="ScrollBarValue">chart_calcs!$D$13</definedName>
    <definedName name="SelectedPeriod">INDEX(Periods,,ScrollBarValue)</definedName>
    <definedName name="SelectedPeriodCashFlowNegative">INDEX('Monthly college budget'!$C$28:$O$28,,SelectedPeriodColumn) * NOT(SelectedPeriodIsFunded)</definedName>
    <definedName name="SelectedPeriodCashFlowNegative_Mirror">CHOOSE({1,2,3},0,SelectedPeriodCashFlowNegative,-(MAX(ABS(SelectedPeriodCashFlowNegative),SelectedPeriodCashFlowPositive)))</definedName>
    <definedName name="SelectedPeriodCashFlowPositive">INDEX('Monthly college budget'!$C$28:$O$28,,SelectedPeriodColumn) * SelectedPeriodIsFunded</definedName>
    <definedName name="SelectedPeriodCashFlowPositive_Mirror">CHOOSE({1,2,3},0,SelectedPeriodCashFlowPositive,(MAX(ABS(SelectedPeriodCashFlowNegative),SelectedPeriodCashFlowPositive)))</definedName>
    <definedName name="SelectedPeriodColumn">MATCH(SelectedPeriod,Periods,0)</definedName>
    <definedName name="SelectedPeriodIsFunded">INDEX('Monthly college budget'!$C$37:$O$37,,SelectedPeriodColumn)&gt;=INDEX('Monthly college budget'!$C$72:$O$72,,SelectedPeriodColumn)</definedName>
    <definedName name="SelectedStartMonth">'Monthly college budget'!$B$25</definedName>
    <definedName name="StartDate">DATEVALUE("1-"&amp;SelectedStartMonth&amp;"-" &amp;YEAR(TODAY()))</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27" i="3" l="1"/>
  <c r="D27" i="3" s="1"/>
  <c r="E27" i="3" s="1"/>
  <c r="F27" i="3" s="1"/>
  <c r="G27" i="3" s="1"/>
  <c r="H27" i="3" s="1"/>
  <c r="I27" i="3" s="1"/>
  <c r="J27" i="3" s="1"/>
  <c r="K27" i="3" s="1"/>
  <c r="L27" i="3" s="1"/>
  <c r="M27" i="3" s="1"/>
  <c r="N27" i="3" s="1"/>
  <c r="C31" i="3"/>
  <c r="Q1" i="3" l="1" a="1"/>
  <c r="Q19" i="3" s="1"/>
  <c r="Q4" i="3" l="1"/>
  <c r="Q12" i="3"/>
  <c r="Q20" i="3"/>
  <c r="Q1" i="3"/>
  <c r="Q9" i="3"/>
  <c r="Q6" i="3"/>
  <c r="Q10" i="3"/>
  <c r="Q14" i="3"/>
  <c r="Q18" i="3"/>
  <c r="Q8" i="3"/>
  <c r="Q16" i="3"/>
  <c r="Q5" i="3"/>
  <c r="Q13" i="3"/>
  <c r="Q17" i="3"/>
  <c r="Q2" i="3"/>
  <c r="Q3" i="3"/>
  <c r="Q7" i="3"/>
  <c r="Q11" i="3"/>
  <c r="Q15" i="3"/>
  <c r="P12" i="4" l="1"/>
  <c r="D12" i="4" l="1"/>
  <c r="C39" i="3"/>
  <c r="D39" i="3" s="1"/>
  <c r="E39" i="3" s="1"/>
  <c r="F39" i="3" s="1"/>
  <c r="G39" i="3" s="1"/>
  <c r="H39" i="3" s="1"/>
  <c r="I39" i="3" s="1"/>
  <c r="J39" i="3" s="1"/>
  <c r="K39" i="3" s="1"/>
  <c r="L39" i="3" s="1"/>
  <c r="M39" i="3" s="1"/>
  <c r="N39" i="3" s="1"/>
  <c r="E12" i="4" l="1"/>
  <c r="D31" i="3"/>
  <c r="E31" i="3" s="1"/>
  <c r="F31" i="3" s="1"/>
  <c r="G31" i="3" s="1"/>
  <c r="H31" i="3" s="1"/>
  <c r="I31" i="3" s="1"/>
  <c r="J31" i="3" s="1"/>
  <c r="K31" i="3" s="1"/>
  <c r="L31" i="3" s="1"/>
  <c r="M31" i="3" s="1"/>
  <c r="N31" i="3" s="1"/>
  <c r="F12" i="4" l="1"/>
  <c r="G12" i="4" l="1"/>
  <c r="N67" i="3" l="1"/>
  <c r="M67" i="3"/>
  <c r="L67" i="3"/>
  <c r="K67" i="3"/>
  <c r="J67" i="3"/>
  <c r="I67" i="3"/>
  <c r="H67" i="3"/>
  <c r="G67" i="3"/>
  <c r="F67" i="3"/>
  <c r="E67" i="3"/>
  <c r="D67" i="3"/>
  <c r="C67" i="3"/>
  <c r="N37" i="3"/>
  <c r="M37" i="3"/>
  <c r="L37" i="3"/>
  <c r="K37" i="3"/>
  <c r="J37" i="3"/>
  <c r="I37" i="3"/>
  <c r="H37" i="3"/>
  <c r="G37" i="3"/>
  <c r="F37" i="3"/>
  <c r="E37" i="3"/>
  <c r="D37" i="3"/>
  <c r="C37" i="3"/>
  <c r="O36" i="3"/>
  <c r="O35" i="3"/>
  <c r="O34" i="3"/>
  <c r="O33" i="3"/>
  <c r="O32" i="3"/>
  <c r="N59" i="3"/>
  <c r="M59" i="3"/>
  <c r="L59" i="3"/>
  <c r="K59" i="3"/>
  <c r="J59" i="3"/>
  <c r="I59" i="3"/>
  <c r="H59" i="3"/>
  <c r="G59" i="3"/>
  <c r="F59" i="3"/>
  <c r="E59" i="3"/>
  <c r="D59" i="3"/>
  <c r="C59" i="3"/>
  <c r="O61" i="3"/>
  <c r="O70" i="3"/>
  <c r="O69" i="3"/>
  <c r="O68" i="3"/>
  <c r="O65" i="3"/>
  <c r="O64" i="3"/>
  <c r="O63" i="3"/>
  <c r="O62" i="3"/>
  <c r="O60" i="3"/>
  <c r="N53" i="3"/>
  <c r="M53" i="3"/>
  <c r="L53" i="3"/>
  <c r="K53" i="3"/>
  <c r="J53" i="3"/>
  <c r="I53" i="3"/>
  <c r="H53" i="3"/>
  <c r="G53" i="3"/>
  <c r="F53" i="3"/>
  <c r="E53" i="3"/>
  <c r="D53" i="3"/>
  <c r="C53" i="3"/>
  <c r="O57" i="3"/>
  <c r="O56" i="3"/>
  <c r="O55" i="3"/>
  <c r="O54" i="3"/>
  <c r="O47" i="3"/>
  <c r="N49" i="3"/>
  <c r="M49" i="3"/>
  <c r="L49" i="3"/>
  <c r="K49" i="3"/>
  <c r="J49" i="3"/>
  <c r="I49" i="3"/>
  <c r="H49" i="3"/>
  <c r="G49" i="3"/>
  <c r="F49" i="3"/>
  <c r="E49" i="3"/>
  <c r="D49" i="3"/>
  <c r="C49" i="3"/>
  <c r="O51" i="3"/>
  <c r="O50" i="3"/>
  <c r="N45" i="3"/>
  <c r="M45" i="3"/>
  <c r="L45" i="3"/>
  <c r="K45" i="3"/>
  <c r="J45" i="3"/>
  <c r="I45" i="3"/>
  <c r="H45" i="3"/>
  <c r="G45" i="3"/>
  <c r="F45" i="3"/>
  <c r="E45" i="3"/>
  <c r="D45" i="3"/>
  <c r="C45" i="3"/>
  <c r="O46" i="3"/>
  <c r="N40" i="3"/>
  <c r="M40" i="3"/>
  <c r="L40" i="3"/>
  <c r="K40" i="3"/>
  <c r="J40" i="3"/>
  <c r="I40" i="3"/>
  <c r="H40" i="3"/>
  <c r="G40" i="3"/>
  <c r="F40" i="3"/>
  <c r="E40" i="3"/>
  <c r="D40" i="3"/>
  <c r="C40" i="3"/>
  <c r="O43" i="3"/>
  <c r="O42" i="3"/>
  <c r="O41" i="3"/>
  <c r="H12" i="4" l="1"/>
  <c r="I12" i="4"/>
  <c r="O37" i="3"/>
  <c r="O45" i="3"/>
  <c r="O53" i="3"/>
  <c r="O49" i="3"/>
  <c r="O59" i="3"/>
  <c r="O40" i="3"/>
  <c r="O67" i="3"/>
  <c r="J72" i="3"/>
  <c r="J28" i="3" s="1"/>
  <c r="D72" i="3"/>
  <c r="D28" i="3" s="1"/>
  <c r="M72" i="3"/>
  <c r="M28" i="3" s="1"/>
  <c r="G72" i="3"/>
  <c r="G28" i="3" s="1"/>
  <c r="H72" i="3"/>
  <c r="H28" i="3" s="1"/>
  <c r="N72" i="3"/>
  <c r="N28" i="3" s="1"/>
  <c r="C72" i="3"/>
  <c r="E72" i="3"/>
  <c r="E28" i="3" s="1"/>
  <c r="K72" i="3"/>
  <c r="K28" i="3" s="1"/>
  <c r="L72" i="3"/>
  <c r="L28" i="3" s="1"/>
  <c r="F72" i="3"/>
  <c r="F28" i="3" s="1"/>
  <c r="I72" i="3"/>
  <c r="I28" i="3" s="1"/>
  <c r="J12" i="4" l="1"/>
  <c r="O72" i="3"/>
  <c r="C28" i="3"/>
  <c r="E8" i="4" l="1"/>
  <c r="F8" i="4" s="1"/>
  <c r="M5" i="3" s="1"/>
  <c r="K12" i="4"/>
  <c r="O28" i="3"/>
  <c r="M29" i="3"/>
  <c r="L29" i="3"/>
  <c r="F29" i="3"/>
  <c r="K29" i="3"/>
  <c r="E29" i="3"/>
  <c r="G29" i="3"/>
  <c r="J29" i="3"/>
  <c r="D29" i="3"/>
  <c r="I29" i="3"/>
  <c r="C29" i="3"/>
  <c r="N29" i="3"/>
  <c r="H29" i="3"/>
  <c r="L12" i="4" l="1"/>
  <c r="M12" i="4" l="1"/>
  <c r="N12" i="4" l="1"/>
  <c r="P51" i="3" l="1"/>
  <c r="L15" i="4" l="1"/>
  <c r="P40" i="3"/>
  <c r="L14" i="4"/>
  <c r="F6" i="4"/>
  <c r="B5" i="3" s="1"/>
  <c r="D14" i="4"/>
  <c r="P46" i="3"/>
  <c r="K14" i="4"/>
  <c r="P28" i="3"/>
  <c r="P70" i="3"/>
  <c r="P47" i="3"/>
  <c r="O15" i="4"/>
  <c r="O14" i="4"/>
  <c r="P45" i="3"/>
  <c r="I14" i="4"/>
  <c r="G14" i="4"/>
  <c r="P32" i="3"/>
  <c r="D19" i="4" s="1"/>
  <c r="P34" i="3"/>
  <c r="D21" i="4" s="1"/>
  <c r="P33" i="3"/>
  <c r="D20" i="4" s="1"/>
  <c r="P56" i="3"/>
  <c r="P15" i="4"/>
  <c r="P67" i="3"/>
  <c r="F7" i="4"/>
  <c r="E5" i="3" s="1"/>
  <c r="P41" i="3"/>
  <c r="O12" i="4"/>
  <c r="J15" i="4"/>
  <c r="P36" i="3"/>
  <c r="D23" i="4" s="1"/>
  <c r="P49" i="3"/>
  <c r="P69" i="3"/>
  <c r="P55" i="3"/>
  <c r="P72" i="3"/>
  <c r="F14" i="4"/>
  <c r="P65" i="3"/>
  <c r="P35" i="3"/>
  <c r="D22" i="4" s="1"/>
  <c r="P64" i="3"/>
  <c r="P61" i="3"/>
  <c r="P43" i="3"/>
  <c r="P54" i="3"/>
  <c r="P59" i="3"/>
  <c r="M14" i="4"/>
  <c r="P57" i="3"/>
  <c r="D15" i="4"/>
  <c r="P14" i="4"/>
  <c r="K15" i="4"/>
  <c r="P50" i="3"/>
  <c r="F15" i="4"/>
  <c r="M15" i="4"/>
  <c r="P63" i="3"/>
  <c r="I15" i="4"/>
  <c r="P37" i="3"/>
  <c r="N15" i="4"/>
  <c r="H14" i="4"/>
  <c r="P68" i="3"/>
  <c r="N14" i="4"/>
  <c r="P26" i="3"/>
  <c r="H15" i="4"/>
  <c r="P53" i="3"/>
  <c r="E14" i="4"/>
  <c r="J14" i="4"/>
  <c r="G15" i="4"/>
  <c r="P62" i="3"/>
  <c r="E15" i="4"/>
  <c r="P42" i="3"/>
  <c r="P60" i="3"/>
  <c r="D3" i="4"/>
  <c r="D8" i="4" l="1"/>
  <c r="M4" i="3" s="1"/>
  <c r="D6" i="4"/>
  <c r="B4" i="3" s="1"/>
  <c r="D7" i="4"/>
  <c r="E4" i="3" s="1"/>
</calcChain>
</file>

<file path=xl/sharedStrings.xml><?xml version="1.0" encoding="utf-8"?>
<sst xmlns="http://schemas.openxmlformats.org/spreadsheetml/2006/main" count="37" uniqueCount="29">
  <si>
    <t>Transportation</t>
  </si>
  <si>
    <t>After-tax wages from a job</t>
  </si>
  <si>
    <t>Financial help from family</t>
  </si>
  <si>
    <t>Other (child support, public assistance, gifts, etc.)</t>
  </si>
  <si>
    <t>Financial aid (grants, scholarships, loans) paid to you</t>
  </si>
  <si>
    <t>Withdrawals from savings</t>
  </si>
  <si>
    <t>Discretionary</t>
  </si>
  <si>
    <t>Books &amp; Supplies</t>
  </si>
  <si>
    <t>Monthly Cash After Expense</t>
  </si>
  <si>
    <t>Dynamic Chart Titles</t>
  </si>
  <si>
    <t xml:space="preserve">Scroll Bar Value: </t>
  </si>
  <si>
    <t xml:space="preserve">Cash Flow Chart: </t>
  </si>
  <si>
    <t xml:space="preserve">Cumulative: </t>
  </si>
  <si>
    <t>TOTAL EXPENSES</t>
  </si>
  <si>
    <t>MONTHLY INCOME</t>
  </si>
  <si>
    <t>MONTHLY EXPENSE</t>
  </si>
  <si>
    <t>TOTAL INCOME</t>
  </si>
  <si>
    <t xml:space="preserve">YEAR  </t>
  </si>
  <si>
    <t xml:space="preserve">% INC </t>
  </si>
  <si>
    <t>***This sheet should remain HIDDEN***</t>
  </si>
  <si>
    <t>JAN</t>
  </si>
  <si>
    <t>INCOME CHART DATA</t>
  </si>
  <si>
    <t>After tax wages from a job</t>
  </si>
  <si>
    <t>Other expenses</t>
  </si>
  <si>
    <t>Tuition &amp; fees</t>
  </si>
  <si>
    <t>Room &amp; board</t>
  </si>
  <si>
    <t>Cash flow</t>
  </si>
  <si>
    <t>Cumulative cash flow</t>
  </si>
  <si>
    <t>Monthly college budget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</si>
</sst>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0.0%"/>
  </numFmts>
  <fonts count="22" x14ac:knownFonts="1">
    <font>
      <sz val="10"/>
      <color theme="3" tint="0.34998626667073579"/>
      <name val="Trebuchet MS"/>
      <family val="2"/>
      <scheme val="minor"/>
    </font>
    <font>
      <sz val="11"/>
      <color theme="0"/>
      <name val="Trebuchet MS"/>
      <family val="2"/>
      <scheme val="minor"/>
    </font>
    <font>
      <b/>
      <sz val="10.5"/>
      <color theme="0"/>
      <name val="Cambria"/>
      <family val="1"/>
      <scheme val="major"/>
    </font>
    <font>
      <sz val="9"/>
      <color theme="1" tint="0.34998626667073579"/>
      <name val="Trebuchet MS"/>
      <family val="2"/>
      <scheme val="minor"/>
    </font>
    <font>
      <b/>
      <sz val="9"/>
      <color theme="1" tint="0.34998626667073579"/>
      <name val="Trebuchet MS"/>
      <family val="2"/>
      <scheme val="minor"/>
    </font>
    <font>
      <sz val="14"/>
      <color theme="1" tint="0.499984740745262"/>
      <name val="Trebuchet MS"/>
      <family val="2"/>
      <scheme val="minor"/>
    </font>
    <font>
      <sz val="30"/>
      <color theme="1" tint="0.499984740745262"/>
      <name val="Trebuchet MS"/>
      <family val="2"/>
      <scheme val="minor"/>
    </font>
    <font>
      <sz val="10"/>
      <color theme="1" tint="0.34998626667073579"/>
      <name val="Trebuchet MS"/>
      <family val="2"/>
      <scheme val="minor"/>
    </font>
    <font>
      <sz val="11"/>
      <color theme="3" tint="0.499984740745262"/>
      <name val="Cambria"/>
      <family val="1"/>
      <scheme val="major"/>
    </font>
    <font>
      <b/>
      <sz val="15"/>
      <color theme="4" tint="-0.499984740745262"/>
      <name val="Cambria"/>
      <family val="1"/>
      <scheme val="major"/>
    </font>
    <font>
      <sz val="9"/>
      <color theme="4" tint="-0.499984740745262"/>
      <name val="Trebuchet MS"/>
      <family val="2"/>
      <scheme val="minor"/>
    </font>
    <font>
      <b/>
      <sz val="10.5"/>
      <color theme="4" tint="-0.499984740745262"/>
      <name val="Cambria"/>
      <family val="1"/>
      <scheme val="major"/>
    </font>
    <font>
      <b/>
      <sz val="10"/>
      <color theme="4" tint="-0.499984740745262"/>
      <name val="Cambria"/>
      <family val="1"/>
      <scheme val="major"/>
    </font>
    <font>
      <b/>
      <sz val="42"/>
      <color theme="4" tint="-0.499984740745262"/>
      <name val="Cambria"/>
      <family val="1"/>
      <scheme val="major"/>
    </font>
    <font>
      <b/>
      <sz val="10"/>
      <color theme="4" tint="-0.499984740745262"/>
      <name val="Trebuchet MS"/>
      <family val="2"/>
      <scheme val="minor"/>
    </font>
    <font>
      <b/>
      <sz val="10"/>
      <color theme="5" tint="-0.499984740745262"/>
      <name val="Trebuchet MS"/>
      <family val="2"/>
      <scheme val="minor"/>
    </font>
    <font>
      <sz val="10"/>
      <color theme="5" tint="-0.499984740745262"/>
      <name val="Trebuchet MS"/>
      <family val="2"/>
      <scheme val="minor"/>
    </font>
    <font>
      <sz val="10"/>
      <color theme="0"/>
      <name val="Trebuchet MS"/>
      <family val="2"/>
      <scheme val="minor"/>
    </font>
    <font>
      <sz val="9"/>
      <color theme="0"/>
      <name val="Trebuchet MS"/>
      <family val="2"/>
      <scheme val="minor"/>
    </font>
    <font>
      <sz val="11"/>
      <color theme="0"/>
      <name val="Calibri"/>
      <family val="2"/>
    </font>
    <font>
      <sz val="14"/>
      <color theme="1" tint="0.34998626667073579"/>
      <name val="Trebuchet MS"/>
      <family val="2"/>
      <scheme val="minor"/>
    </font>
    <font>
      <sz val="30"/>
      <color theme="1" tint="0.34998626667073579"/>
      <name val="Trebuchet MS"/>
      <family val="2"/>
      <scheme val="minor"/>
    </font>
  </fonts>
  <fills count="5">
    <fill>
      <patternFill patternType="none"/>
    </fill>
    <fill>
      <patternFill patternType="gray125"/>
    </fill>
    <fill>
      <patternFill patternType="solid">
        <fgColor theme="4"/>
      </patternFill>
    </fill>
    <fill>
      <patternFill patternType="solid">
        <fgColor theme="0" tint="-4.9989318521683403E-2"/>
        <bgColor indexed="64"/>
      </patternFill>
    </fill>
    <fill>
      <patternFill patternType="solid">
        <fgColor theme="4" tint="-0.499984740745262"/>
        <bgColor indexed="64"/>
      </patternFill>
    </fill>
  </fills>
  <borders count="21">
    <border>
      <left/>
      <right/>
      <top/>
      <bottom/>
      <diagonal/>
    </border>
    <border>
      <left/>
      <right/>
      <top/>
      <bottom style="thin">
        <color indexed="64"/>
      </bottom>
      <diagonal/>
    </border>
    <border>
      <left/>
      <right/>
      <top style="medium">
        <color rgb="FFFFFFFF"/>
      </top>
      <bottom/>
      <diagonal/>
    </border>
    <border>
      <left/>
      <right/>
      <top/>
      <bottom style="thin">
        <color theme="4"/>
      </bottom>
      <diagonal/>
    </border>
    <border>
      <left/>
      <right/>
      <top/>
      <bottom style="thick">
        <color theme="0" tint="-0.14996795556505021"/>
      </bottom>
      <diagonal/>
    </border>
    <border>
      <left/>
      <right/>
      <top style="thin">
        <color theme="0" tint="-0.14996795556505021"/>
      </top>
      <bottom/>
      <diagonal/>
    </border>
    <border>
      <left/>
      <right/>
      <top style="thin">
        <color theme="0" tint="-0.14996795556505021"/>
      </top>
      <bottom style="thin">
        <color theme="0" tint="-0.14993743705557422"/>
      </bottom>
      <diagonal/>
    </border>
    <border>
      <left/>
      <right/>
      <top style="thin">
        <color theme="0" tint="-0.14993743705557422"/>
      </top>
      <bottom style="thin">
        <color theme="0" tint="-0.14993743705557422"/>
      </bottom>
      <diagonal/>
    </border>
    <border>
      <left/>
      <right/>
      <top style="thin">
        <color theme="0" tint="-0.14993743705557422"/>
      </top>
      <bottom/>
      <diagonal/>
    </border>
    <border>
      <left/>
      <right/>
      <top style="thin">
        <color theme="0" tint="-0.14996795556505021"/>
      </top>
      <bottom style="thin">
        <color theme="0" tint="-0.14996795556505021"/>
      </bottom>
      <diagonal/>
    </border>
    <border>
      <left/>
      <right/>
      <top/>
      <bottom style="double">
        <color theme="0" tint="-0.14996795556505021"/>
      </bottom>
      <diagonal/>
    </border>
    <border>
      <left style="thin">
        <color theme="0"/>
      </left>
      <right/>
      <top style="thick">
        <color theme="0" tint="-0.14996795556505021"/>
      </top>
      <bottom style="thin">
        <color theme="0"/>
      </bottom>
      <diagonal/>
    </border>
    <border>
      <left/>
      <right/>
      <top style="thick">
        <color theme="0" tint="-0.14996795556505021"/>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bottom style="thin">
        <color theme="5" tint="-0.499984740745262"/>
      </bottom>
      <diagonal/>
    </border>
    <border>
      <left/>
      <right/>
      <top/>
      <bottom style="thin">
        <color theme="0"/>
      </bottom>
      <diagonal/>
    </border>
    <border>
      <left/>
      <right/>
      <top style="double">
        <color theme="0" tint="-0.14996795556505021"/>
      </top>
      <bottom style="thin">
        <color theme="5" tint="-0.499984740745262"/>
      </bottom>
      <diagonal/>
    </border>
    <border>
      <left/>
      <right/>
      <top/>
      <bottom style="thin">
        <color theme="4" tint="-0.499984740745262"/>
      </bottom>
      <diagonal/>
    </border>
  </borders>
  <cellStyleXfs count="6">
    <xf numFmtId="0" fontId="0" fillId="0" borderId="0"/>
    <xf numFmtId="0" fontId="1" fillId="2" borderId="0" applyNumberFormat="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68">
    <xf numFmtId="0" fontId="0" fillId="0" borderId="0" xfId="0"/>
    <xf numFmtId="0" fontId="0" fillId="0" borderId="1" xfId="0" applyBorder="1"/>
    <xf numFmtId="0" fontId="0" fillId="0" borderId="0" xfId="0" applyAlignment="1">
      <alignment horizontal="right"/>
    </xf>
    <xf numFmtId="0" fontId="0" fillId="0" borderId="0" xfId="0" applyAlignment="1" applyProtection="1">
      <alignment horizontal="center"/>
      <protection locked="0"/>
    </xf>
    <xf numFmtId="0" fontId="3" fillId="0" borderId="0" xfId="0" applyFont="1"/>
    <xf numFmtId="0" fontId="0" fillId="0" borderId="0" xfId="0" applyAlignment="1">
      <alignment horizontal="center"/>
    </xf>
    <xf numFmtId="165" fontId="0" fillId="0" borderId="0" xfId="0" applyNumberFormat="1"/>
    <xf numFmtId="0" fontId="0" fillId="0" borderId="1" xfId="0" applyBorder="1" applyAlignment="1">
      <alignment horizontal="right" indent="5"/>
    </xf>
    <xf numFmtId="4" fontId="18" fillId="0" borderId="0" xfId="0" applyNumberFormat="1" applyFont="1" applyAlignment="1">
      <alignment vertical="center" wrapText="1"/>
    </xf>
    <xf numFmtId="4" fontId="13" fillId="0" borderId="0" xfId="0" applyNumberFormat="1" applyFont="1"/>
    <xf numFmtId="4" fontId="3" fillId="0" borderId="0" xfId="0" applyNumberFormat="1" applyFont="1"/>
    <xf numFmtId="4" fontId="18" fillId="0" borderId="0" xfId="0" applyNumberFormat="1" applyFont="1" applyAlignment="1">
      <alignment wrapText="1"/>
    </xf>
    <xf numFmtId="4" fontId="3" fillId="0" borderId="10" xfId="0" applyNumberFormat="1" applyFont="1" applyBorder="1"/>
    <xf numFmtId="4" fontId="20" fillId="0" borderId="0" xfId="0" applyNumberFormat="1" applyFont="1" applyAlignment="1">
      <alignment horizontal="left" indent="1"/>
    </xf>
    <xf numFmtId="4" fontId="20" fillId="0" borderId="0" xfId="3" applyNumberFormat="1" applyFont="1" applyAlignment="1">
      <alignment horizontal="left" indent="2"/>
    </xf>
    <xf numFmtId="4" fontId="20" fillId="0" borderId="0" xfId="3" applyNumberFormat="1" applyFont="1" applyAlignment="1">
      <alignment horizontal="left" indent="3"/>
    </xf>
    <xf numFmtId="4" fontId="19" fillId="0" borderId="0" xfId="0" applyNumberFormat="1" applyFont="1" applyAlignment="1">
      <alignment vertical="center" wrapText="1"/>
    </xf>
    <xf numFmtId="4" fontId="21" fillId="0" borderId="0" xfId="0" applyNumberFormat="1" applyFont="1" applyAlignment="1">
      <alignment horizontal="left"/>
    </xf>
    <xf numFmtId="4" fontId="21" fillId="0" borderId="0" xfId="2" applyNumberFormat="1" applyFont="1" applyAlignment="1">
      <alignment horizontal="left" indent="1"/>
    </xf>
    <xf numFmtId="4" fontId="21" fillId="0" borderId="0" xfId="2" applyNumberFormat="1" applyFont="1" applyAlignment="1">
      <alignment horizontal="left" indent="2"/>
    </xf>
    <xf numFmtId="4" fontId="17" fillId="0" borderId="0" xfId="0" applyNumberFormat="1" applyFont="1" applyAlignment="1">
      <alignment horizontal="center"/>
    </xf>
    <xf numFmtId="4" fontId="18" fillId="0" borderId="0" xfId="0" applyNumberFormat="1" applyFont="1" applyAlignment="1">
      <alignment horizontal="center"/>
    </xf>
    <xf numFmtId="4" fontId="2" fillId="4" borderId="0" xfId="1" applyNumberFormat="1" applyFont="1" applyFill="1" applyAlignment="1" applyProtection="1">
      <alignment horizontal="center"/>
      <protection locked="0"/>
    </xf>
    <xf numFmtId="4" fontId="10" fillId="0" borderId="0" xfId="0" applyNumberFormat="1" applyFont="1"/>
    <xf numFmtId="4" fontId="11" fillId="0" borderId="0" xfId="0" applyNumberFormat="1" applyFont="1" applyAlignment="1">
      <alignment horizontal="center" vertical="center"/>
    </xf>
    <xf numFmtId="4" fontId="9" fillId="0" borderId="0" xfId="0" applyNumberFormat="1" applyFont="1"/>
    <xf numFmtId="4" fontId="11" fillId="0" borderId="0" xfId="0" applyNumberFormat="1" applyFont="1" applyAlignment="1">
      <alignment horizontal="right"/>
    </xf>
    <xf numFmtId="4" fontId="11" fillId="0" borderId="0" xfId="0" applyNumberFormat="1" applyFont="1" applyAlignment="1">
      <alignment horizontal="center"/>
    </xf>
    <xf numFmtId="4" fontId="4" fillId="0" borderId="0" xfId="0" applyNumberFormat="1" applyFont="1" applyAlignment="1">
      <alignment horizontal="center"/>
    </xf>
    <xf numFmtId="4" fontId="7" fillId="3" borderId="0" xfId="0" applyNumberFormat="1" applyFont="1" applyFill="1"/>
    <xf numFmtId="4" fontId="7" fillId="3" borderId="0" xfId="0" applyNumberFormat="1" applyFont="1" applyFill="1" applyAlignment="1">
      <alignment horizontal="right" indent="1"/>
    </xf>
    <xf numFmtId="4" fontId="7" fillId="3" borderId="2" xfId="0" applyNumberFormat="1" applyFont="1" applyFill="1" applyBorder="1"/>
    <xf numFmtId="4" fontId="7" fillId="0" borderId="10" xfId="0" applyNumberFormat="1" applyFont="1" applyBorder="1"/>
    <xf numFmtId="4" fontId="12" fillId="0" borderId="4" xfId="0" applyNumberFormat="1" applyFont="1" applyBorder="1"/>
    <xf numFmtId="4" fontId="12" fillId="0" borderId="4" xfId="0" applyNumberFormat="1" applyFont="1" applyBorder="1" applyAlignment="1">
      <alignment horizontal="right"/>
    </xf>
    <xf numFmtId="4" fontId="12" fillId="0" borderId="4" xfId="0" applyNumberFormat="1" applyFont="1" applyBorder="1" applyAlignment="1">
      <alignment horizontal="center"/>
    </xf>
    <xf numFmtId="4" fontId="7" fillId="0" borderId="0" xfId="0" applyNumberFormat="1" applyFont="1"/>
    <xf numFmtId="4" fontId="7" fillId="0" borderId="0" xfId="0" applyNumberFormat="1" applyFont="1" applyProtection="1">
      <protection locked="0"/>
    </xf>
    <xf numFmtId="4" fontId="16" fillId="3" borderId="11" xfId="0" applyNumberFormat="1" applyFont="1" applyFill="1" applyBorder="1"/>
    <xf numFmtId="4" fontId="16" fillId="3" borderId="12" xfId="0" applyNumberFormat="1" applyFont="1" applyFill="1" applyBorder="1" applyAlignment="1">
      <alignment horizontal="right" indent="1"/>
    </xf>
    <xf numFmtId="4" fontId="7" fillId="0" borderId="9" xfId="0" applyNumberFormat="1" applyFont="1" applyBorder="1"/>
    <xf numFmtId="4" fontId="7" fillId="0" borderId="9" xfId="0" applyNumberFormat="1" applyFont="1" applyBorder="1" applyProtection="1">
      <protection locked="0"/>
    </xf>
    <xf numFmtId="4" fontId="16" fillId="3" borderId="13" xfId="0" applyNumberFormat="1" applyFont="1" applyFill="1" applyBorder="1"/>
    <xf numFmtId="4" fontId="16" fillId="3" borderId="14" xfId="0" applyNumberFormat="1" applyFont="1" applyFill="1" applyBorder="1" applyAlignment="1">
      <alignment horizontal="right" indent="1"/>
    </xf>
    <xf numFmtId="4" fontId="7" fillId="0" borderId="5" xfId="0" applyNumberFormat="1" applyFont="1" applyBorder="1"/>
    <xf numFmtId="4" fontId="7" fillId="0" borderId="5" xfId="0" applyNumberFormat="1" applyFont="1" applyBorder="1" applyProtection="1">
      <protection locked="0"/>
    </xf>
    <xf numFmtId="4" fontId="16" fillId="3" borderId="15" xfId="0" applyNumberFormat="1" applyFont="1" applyFill="1" applyBorder="1"/>
    <xf numFmtId="4" fontId="16" fillId="3" borderId="16" xfId="0" applyNumberFormat="1" applyFont="1" applyFill="1" applyBorder="1" applyAlignment="1">
      <alignment horizontal="right" indent="1"/>
    </xf>
    <xf numFmtId="4" fontId="12" fillId="0" borderId="3" xfId="0" applyNumberFormat="1" applyFont="1" applyBorder="1"/>
    <xf numFmtId="4" fontId="14" fillId="0" borderId="3" xfId="0" applyNumberFormat="1" applyFont="1" applyBorder="1"/>
    <xf numFmtId="4" fontId="14" fillId="0" borderId="3" xfId="0" applyNumberFormat="1" applyFont="1" applyBorder="1" applyAlignment="1">
      <alignment horizontal="right" indent="1"/>
    </xf>
    <xf numFmtId="4" fontId="12" fillId="0" borderId="19" xfId="0" applyNumberFormat="1" applyFont="1" applyBorder="1"/>
    <xf numFmtId="4" fontId="12" fillId="0" borderId="19" xfId="0" applyNumberFormat="1" applyFont="1" applyBorder="1" applyAlignment="1">
      <alignment horizontal="right"/>
    </xf>
    <xf numFmtId="4" fontId="12" fillId="0" borderId="19" xfId="0" applyNumberFormat="1" applyFont="1" applyBorder="1" applyAlignment="1">
      <alignment horizontal="center"/>
    </xf>
    <xf numFmtId="4" fontId="15" fillId="0" borderId="0" xfId="0" applyNumberFormat="1" applyFont="1"/>
    <xf numFmtId="4" fontId="16" fillId="3" borderId="18" xfId="0" applyNumberFormat="1" applyFont="1" applyFill="1" applyBorder="1"/>
    <xf numFmtId="4" fontId="16" fillId="3" borderId="18" xfId="0" applyNumberFormat="1" applyFont="1" applyFill="1" applyBorder="1" applyAlignment="1">
      <alignment horizontal="right" indent="1"/>
    </xf>
    <xf numFmtId="4" fontId="7" fillId="0" borderId="0" xfId="0" applyNumberFormat="1" applyFont="1" applyAlignment="1">
      <alignment horizontal="left" indent="2"/>
    </xf>
    <xf numFmtId="4" fontId="7" fillId="0" borderId="6" xfId="0" applyNumberFormat="1" applyFont="1" applyBorder="1" applyProtection="1">
      <protection locked="0"/>
    </xf>
    <xf numFmtId="4" fontId="16" fillId="3" borderId="14" xfId="0" applyNumberFormat="1" applyFont="1" applyFill="1" applyBorder="1"/>
    <xf numFmtId="4" fontId="7" fillId="0" borderId="7" xfId="0" applyNumberFormat="1" applyFont="1" applyBorder="1" applyProtection="1">
      <protection locked="0"/>
    </xf>
    <xf numFmtId="4" fontId="7" fillId="0" borderId="8" xfId="0" applyNumberFormat="1" applyFont="1" applyBorder="1" applyProtection="1">
      <protection locked="0"/>
    </xf>
    <xf numFmtId="4" fontId="16" fillId="3" borderId="16" xfId="0" applyNumberFormat="1" applyFont="1" applyFill="1" applyBorder="1"/>
    <xf numFmtId="4" fontId="7" fillId="0" borderId="17" xfId="0" applyNumberFormat="1" applyFont="1" applyBorder="1" applyAlignment="1">
      <alignment horizontal="left" indent="1"/>
    </xf>
    <xf numFmtId="4" fontId="7" fillId="0" borderId="17" xfId="0" applyNumberFormat="1" applyFont="1" applyBorder="1"/>
    <xf numFmtId="4" fontId="12" fillId="0" borderId="20" xfId="0" applyNumberFormat="1" applyFont="1" applyBorder="1"/>
    <xf numFmtId="4" fontId="14" fillId="0" borderId="20" xfId="0" applyNumberFormat="1" applyFont="1" applyBorder="1"/>
    <xf numFmtId="4" fontId="14" fillId="0" borderId="20" xfId="0" applyNumberFormat="1" applyFont="1" applyBorder="1" applyAlignment="1">
      <alignment horizontal="right" indent="1"/>
    </xf>
  </cellXfs>
  <cellStyles count="6">
    <cellStyle name="Accent1" xfId="1" builtinId="29"/>
    <cellStyle name="Heading 1" xfId="2" builtinId="16" customBuiltin="1"/>
    <cellStyle name="Heading 2" xfId="3" builtinId="17" customBuiltin="1"/>
    <cellStyle name="Heading 3" xfId="4" builtinId="18" customBuiltin="1"/>
    <cellStyle name="Heading 4" xfId="5" builtinId="19" customBuiltin="1"/>
    <cellStyle name="Normal" xfId="0" builtinId="0" customBuiltin="1"/>
  </cellStyles>
  <dxfs count="1">
    <dxf>
      <font>
        <color theme="7"/>
      </font>
    </dxf>
  </dxfs>
  <tableStyles count="0" defaultTableStyle="TableStyleMedium2" defaultPivotStyle="PivotStyleLight16"/>
  <colors>
    <mruColors>
      <color rgb="FFFFFFFF"/>
      <color rgb="FFEEEEEE"/>
      <color rgb="FFF7F7F7"/>
      <color rgb="FFF0F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961072570217489E-2"/>
          <c:y val="0.3276918795860701"/>
          <c:w val="1"/>
          <c:h val="0.59465461954644017"/>
        </c:manualLayout>
      </c:layout>
      <c:barChart>
        <c:barDir val="bar"/>
        <c:grouping val="stacked"/>
        <c:varyColors val="0"/>
        <c:ser>
          <c:idx val="0"/>
          <c:order val="0"/>
          <c:tx>
            <c:v>Positive</c:v>
          </c:tx>
          <c:spPr>
            <a:noFill/>
            <a:ln>
              <a:noFill/>
            </a:ln>
          </c:spPr>
          <c:invertIfNegative val="0"/>
          <c:dPt>
            <c:idx val="0"/>
            <c:invertIfNegative val="0"/>
            <c:bubble3D val="0"/>
            <c:extLst>
              <c:ext xmlns:c16="http://schemas.microsoft.com/office/drawing/2014/chart" uri="{C3380CC4-5D6E-409C-BE32-E72D297353CC}">
                <c16:uniqueId val="{00000000-8550-4B2E-84F0-E983AD941604}"/>
              </c:ext>
            </c:extLst>
          </c:dPt>
          <c:dPt>
            <c:idx val="1"/>
            <c:invertIfNegative val="0"/>
            <c:bubble3D val="0"/>
            <c:spPr>
              <a:solidFill>
                <a:schemeClr val="accent3">
                  <a:lumMod val="75000"/>
                </a:schemeClr>
              </a:solidFill>
              <a:ln>
                <a:noFill/>
              </a:ln>
            </c:spPr>
            <c:extLst>
              <c:ext xmlns:c16="http://schemas.microsoft.com/office/drawing/2014/chart" uri="{C3380CC4-5D6E-409C-BE32-E72D297353CC}">
                <c16:uniqueId val="{00000002-8550-4B2E-84F0-E983AD941604}"/>
              </c:ext>
            </c:extLst>
          </c:dPt>
          <c:dPt>
            <c:idx val="2"/>
            <c:invertIfNegative val="0"/>
            <c:bubble3D val="0"/>
            <c:extLst>
              <c:ext xmlns:c16="http://schemas.microsoft.com/office/drawing/2014/chart" uri="{C3380CC4-5D6E-409C-BE32-E72D297353CC}">
                <c16:uniqueId val="{00000003-8550-4B2E-84F0-E983AD941604}"/>
              </c:ext>
            </c:extLst>
          </c:dPt>
          <c:val>
            <c:numRef>
              <c:f>[0]!SelectedPeriodCashFlowPositive_Mirror</c:f>
              <c:numCache>
                <c:formatCode>General</c:formatCode>
                <c:ptCount val="3"/>
                <c:pt idx="0">
                  <c:v>0</c:v>
                </c:pt>
                <c:pt idx="1">
                  <c:v>169</c:v>
                </c:pt>
                <c:pt idx="2">
                  <c:v>169</c:v>
                </c:pt>
              </c:numCache>
            </c:numRef>
          </c:val>
          <c:extLst>
            <c:ext xmlns:c16="http://schemas.microsoft.com/office/drawing/2014/chart" uri="{C3380CC4-5D6E-409C-BE32-E72D297353CC}">
              <c16:uniqueId val="{00000004-8550-4B2E-84F0-E983AD941604}"/>
            </c:ext>
          </c:extLst>
        </c:ser>
        <c:ser>
          <c:idx val="1"/>
          <c:order val="1"/>
          <c:tx>
            <c:v>Negative</c:v>
          </c:tx>
          <c:invertIfNegative val="0"/>
          <c:dPt>
            <c:idx val="0"/>
            <c:invertIfNegative val="0"/>
            <c:bubble3D val="0"/>
            <c:extLst>
              <c:ext xmlns:c16="http://schemas.microsoft.com/office/drawing/2014/chart" uri="{C3380CC4-5D6E-409C-BE32-E72D297353CC}">
                <c16:uniqueId val="{00000005-8550-4B2E-84F0-E983AD941604}"/>
              </c:ext>
            </c:extLst>
          </c:dPt>
          <c:dPt>
            <c:idx val="1"/>
            <c:invertIfNegative val="0"/>
            <c:bubble3D val="0"/>
            <c:spPr>
              <a:solidFill>
                <a:schemeClr val="accent4">
                  <a:lumMod val="75000"/>
                </a:schemeClr>
              </a:solidFill>
            </c:spPr>
            <c:extLst>
              <c:ext xmlns:c16="http://schemas.microsoft.com/office/drawing/2014/chart" uri="{C3380CC4-5D6E-409C-BE32-E72D297353CC}">
                <c16:uniqueId val="{00000007-8550-4B2E-84F0-E983AD941604}"/>
              </c:ext>
            </c:extLst>
          </c:dPt>
          <c:dPt>
            <c:idx val="2"/>
            <c:invertIfNegative val="0"/>
            <c:bubble3D val="0"/>
            <c:spPr>
              <a:noFill/>
            </c:spPr>
            <c:extLst>
              <c:ext xmlns:c16="http://schemas.microsoft.com/office/drawing/2014/chart" uri="{C3380CC4-5D6E-409C-BE32-E72D297353CC}">
                <c16:uniqueId val="{00000009-8550-4B2E-84F0-E983AD941604}"/>
              </c:ext>
            </c:extLst>
          </c:dPt>
          <c:val>
            <c:numRef>
              <c:f>[0]!SelectedPeriodCashFlowNegative_Mirror</c:f>
              <c:numCache>
                <c:formatCode>General</c:formatCode>
                <c:ptCount val="3"/>
                <c:pt idx="0">
                  <c:v>0</c:v>
                </c:pt>
                <c:pt idx="1">
                  <c:v>0</c:v>
                </c:pt>
                <c:pt idx="2">
                  <c:v>-169</c:v>
                </c:pt>
              </c:numCache>
            </c:numRef>
          </c:val>
          <c:extLst>
            <c:ext xmlns:c16="http://schemas.microsoft.com/office/drawing/2014/chart" uri="{C3380CC4-5D6E-409C-BE32-E72D297353CC}">
              <c16:uniqueId val="{0000000A-8550-4B2E-84F0-E983AD941604}"/>
            </c:ext>
          </c:extLst>
        </c:ser>
        <c:dLbls>
          <c:showLegendKey val="0"/>
          <c:showVal val="0"/>
          <c:showCatName val="0"/>
          <c:showSerName val="0"/>
          <c:showPercent val="0"/>
          <c:showBubbleSize val="0"/>
        </c:dLbls>
        <c:gapWidth val="0"/>
        <c:overlap val="100"/>
        <c:axId val="483691008"/>
        <c:axId val="96119800"/>
      </c:barChart>
      <c:catAx>
        <c:axId val="483691008"/>
        <c:scaling>
          <c:orientation val="minMax"/>
        </c:scaling>
        <c:delete val="0"/>
        <c:axPos val="l"/>
        <c:numFmt formatCode=";;" sourceLinked="0"/>
        <c:majorTickMark val="none"/>
        <c:minorTickMark val="none"/>
        <c:tickLblPos val="nextTo"/>
        <c:spPr>
          <a:ln w="9525">
            <a:solidFill>
              <a:schemeClr val="bg1">
                <a:lumMod val="75000"/>
              </a:schemeClr>
            </a:solidFill>
          </a:ln>
        </c:spPr>
        <c:crossAx val="96119800"/>
        <c:crosses val="autoZero"/>
        <c:auto val="1"/>
        <c:lblAlgn val="ctr"/>
        <c:lblOffset val="100"/>
        <c:noMultiLvlLbl val="0"/>
      </c:catAx>
      <c:valAx>
        <c:axId val="96119800"/>
        <c:scaling>
          <c:orientation val="minMax"/>
          <c:max val="400"/>
          <c:min val="-400"/>
        </c:scaling>
        <c:delete val="1"/>
        <c:axPos val="b"/>
        <c:numFmt formatCode="General" sourceLinked="1"/>
        <c:majorTickMark val="out"/>
        <c:minorTickMark val="none"/>
        <c:tickLblPos val="nextTo"/>
        <c:crossAx val="483691008"/>
        <c:crosses val="autoZero"/>
        <c:crossBetween val="between"/>
        <c:majorUnit val="400"/>
      </c:valAx>
      <c:spPr>
        <a:ln>
          <a:noFill/>
        </a:ln>
      </c:spPr>
    </c:plotArea>
    <c:plotVisOnly val="1"/>
    <c:dispBlanksAs val="gap"/>
    <c:showDLblsOverMax val="0"/>
  </c:chart>
  <c:spPr>
    <a:noFill/>
    <a:ln>
      <a:noFill/>
    </a:ln>
  </c:spPr>
  <c:txPr>
    <a:bodyPr/>
    <a:lstStyle/>
    <a:p>
      <a:pPr>
        <a:defRPr>
          <a:solidFill>
            <a:schemeClr val="tx1">
              <a:lumMod val="65000"/>
              <a:lumOff val="35000"/>
            </a:schemeClr>
          </a:solidFill>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0"/>
    <c:plotArea>
      <c:layout>
        <c:manualLayout>
          <c:layoutTarget val="inner"/>
          <c:xMode val="edge"/>
          <c:yMode val="edge"/>
          <c:x val="0.14276848195056766"/>
          <c:y val="7.4307877302245973E-2"/>
          <c:w val="0.85723151804943232"/>
          <c:h val="0.55967520352696076"/>
        </c:manualLayout>
      </c:layout>
      <c:lineChart>
        <c:grouping val="standard"/>
        <c:varyColors val="0"/>
        <c:ser>
          <c:idx val="0"/>
          <c:order val="0"/>
          <c:tx>
            <c:v>Cash Flow</c:v>
          </c:tx>
          <c:spPr>
            <a:ln w="28575" cap="rnd" cmpd="sng" algn="ctr">
              <a:solidFill>
                <a:schemeClr val="accent1">
                  <a:shade val="65000"/>
                  <a:shade val="95000"/>
                  <a:satMod val="105000"/>
                </a:schemeClr>
              </a:solidFill>
              <a:prstDash val="solid"/>
              <a:round/>
            </a:ln>
            <a:effectLst/>
          </c:spPr>
          <c:marker>
            <c:symbol val="none"/>
          </c:marker>
          <c:cat>
            <c:strRef>
              <c:f>chart_calcs!$D$12:$P$12</c:f>
              <c:strCache>
                <c:ptCount val="13"/>
                <c:pt idx="0">
                  <c:v>jan </c:v>
                </c:pt>
                <c:pt idx="1">
                  <c:v>feb </c:v>
                </c:pt>
                <c:pt idx="2">
                  <c:v>mar </c:v>
                </c:pt>
                <c:pt idx="3">
                  <c:v>apr </c:v>
                </c:pt>
                <c:pt idx="4">
                  <c:v>may </c:v>
                </c:pt>
                <c:pt idx="5">
                  <c:v>jun </c:v>
                </c:pt>
                <c:pt idx="6">
                  <c:v>jul </c:v>
                </c:pt>
                <c:pt idx="7">
                  <c:v>aug </c:v>
                </c:pt>
                <c:pt idx="8">
                  <c:v>sep </c:v>
                </c:pt>
                <c:pt idx="9">
                  <c:v>oct </c:v>
                </c:pt>
                <c:pt idx="10">
                  <c:v>nov </c:v>
                </c:pt>
                <c:pt idx="11">
                  <c:v>dec </c:v>
                </c:pt>
                <c:pt idx="12">
                  <c:v>year  </c:v>
                </c:pt>
              </c:strCache>
            </c:strRef>
          </c:cat>
          <c:val>
            <c:numRef>
              <c:f>'Monthly college budget'!$C$28:$O$28</c:f>
              <c:numCache>
                <c:formatCode>#,##0.00</c:formatCode>
                <c:ptCount val="13"/>
                <c:pt idx="0">
                  <c:v>169</c:v>
                </c:pt>
                <c:pt idx="1">
                  <c:v>69</c:v>
                </c:pt>
                <c:pt idx="2">
                  <c:v>192</c:v>
                </c:pt>
                <c:pt idx="3">
                  <c:v>199</c:v>
                </c:pt>
                <c:pt idx="4">
                  <c:v>204</c:v>
                </c:pt>
                <c:pt idx="5">
                  <c:v>-771</c:v>
                </c:pt>
                <c:pt idx="6">
                  <c:v>124</c:v>
                </c:pt>
                <c:pt idx="7">
                  <c:v>154</c:v>
                </c:pt>
                <c:pt idx="8">
                  <c:v>-721</c:v>
                </c:pt>
                <c:pt idx="9">
                  <c:v>109</c:v>
                </c:pt>
                <c:pt idx="10">
                  <c:v>34</c:v>
                </c:pt>
                <c:pt idx="11">
                  <c:v>-61</c:v>
                </c:pt>
                <c:pt idx="12">
                  <c:v>-299</c:v>
                </c:pt>
              </c:numCache>
            </c:numRef>
          </c:val>
          <c:smooth val="0"/>
          <c:extLst>
            <c:ext xmlns:c16="http://schemas.microsoft.com/office/drawing/2014/chart" uri="{C3380CC4-5D6E-409C-BE32-E72D297353CC}">
              <c16:uniqueId val="{00000000-666D-4ACA-AA43-BF5DFEC89C25}"/>
            </c:ext>
          </c:extLst>
        </c:ser>
        <c:dLbls>
          <c:showLegendKey val="0"/>
          <c:showVal val="0"/>
          <c:showCatName val="0"/>
          <c:showSerName val="0"/>
          <c:showPercent val="0"/>
          <c:showBubbleSize val="0"/>
        </c:dLbls>
        <c:marker val="1"/>
        <c:smooth val="0"/>
        <c:axId val="96119408"/>
        <c:axId val="477185864"/>
      </c:lineChart>
      <c:scatterChart>
        <c:scatterStyle val="lineMarker"/>
        <c:varyColors val="0"/>
        <c:ser>
          <c:idx val="1"/>
          <c:order val="1"/>
          <c:tx>
            <c:v>Positive Selected Period</c:v>
          </c:tx>
          <c:spPr>
            <a:ln w="28575" cap="rnd" cmpd="sng" algn="ctr">
              <a:noFill/>
              <a:prstDash val="solid"/>
              <a:round/>
            </a:ln>
            <a:effectLst/>
          </c:spPr>
          <c:marker>
            <c:symbol val="circle"/>
            <c:size val="14"/>
            <c:spPr>
              <a:solidFill>
                <a:schemeClr val="accent1"/>
              </a:solidFill>
              <a:ln w="9525" cap="flat" cmpd="sng" algn="ctr">
                <a:solidFill>
                  <a:schemeClr val="accent1">
                    <a:shade val="95000"/>
                    <a:satMod val="105000"/>
                  </a:schemeClr>
                </a:solidFill>
                <a:prstDash val="solid"/>
                <a:round/>
              </a:ln>
              <a:effectLst/>
            </c:spPr>
          </c:marker>
          <c:yVal>
            <c:numRef>
              <c:f>chart_calcs!$D$14:$P$14</c:f>
              <c:numCache>
                <c:formatCode>General</c:formatCode>
                <c:ptCount val="13"/>
                <c:pt idx="0">
                  <c:v>69</c:v>
                </c:pt>
                <c:pt idx="1">
                  <c:v>#N/A</c:v>
                </c:pt>
                <c:pt idx="2">
                  <c:v>#N/A</c:v>
                </c:pt>
                <c:pt idx="3">
                  <c:v>#N/A</c:v>
                </c:pt>
                <c:pt idx="4">
                  <c:v>#N/A</c:v>
                </c:pt>
                <c:pt idx="5">
                  <c:v>#N/A</c:v>
                </c:pt>
                <c:pt idx="6">
                  <c:v>#N/A</c:v>
                </c:pt>
                <c:pt idx="7">
                  <c:v>#N/A</c:v>
                </c:pt>
                <c:pt idx="8">
                  <c:v>#N/A</c:v>
                </c:pt>
                <c:pt idx="9">
                  <c:v>#N/A</c:v>
                </c:pt>
                <c:pt idx="10">
                  <c:v>#N/A</c:v>
                </c:pt>
                <c:pt idx="11">
                  <c:v>#N/A</c:v>
                </c:pt>
                <c:pt idx="12">
                  <c:v>#N/A</c:v>
                </c:pt>
              </c:numCache>
            </c:numRef>
          </c:yVal>
          <c:smooth val="0"/>
          <c:extLst>
            <c:ext xmlns:c16="http://schemas.microsoft.com/office/drawing/2014/chart" uri="{C3380CC4-5D6E-409C-BE32-E72D297353CC}">
              <c16:uniqueId val="{00000001-666D-4ACA-AA43-BF5DFEC89C25}"/>
            </c:ext>
          </c:extLst>
        </c:ser>
        <c:ser>
          <c:idx val="2"/>
          <c:order val="2"/>
          <c:tx>
            <c:v>Negative Selected Period</c:v>
          </c:tx>
          <c:spPr>
            <a:ln w="28575" cap="rnd" cmpd="sng" algn="ctr">
              <a:noFill/>
              <a:prstDash val="solid"/>
              <a:round/>
            </a:ln>
            <a:effectLst/>
          </c:spPr>
          <c:marker>
            <c:symbol val="circle"/>
            <c:size val="14"/>
            <c:spPr>
              <a:solidFill>
                <a:schemeClr val="accent1">
                  <a:tint val="65000"/>
                </a:schemeClr>
              </a:solidFill>
              <a:ln w="9525" cap="flat" cmpd="sng" algn="ctr">
                <a:solidFill>
                  <a:schemeClr val="accent1">
                    <a:tint val="65000"/>
                    <a:shade val="95000"/>
                    <a:satMod val="105000"/>
                  </a:schemeClr>
                </a:solidFill>
                <a:prstDash val="solid"/>
                <a:round/>
              </a:ln>
              <a:effectLst/>
            </c:spPr>
          </c:marker>
          <c:yVal>
            <c:numRef>
              <c:f>chart_calcs!$D$15:$P$15</c:f>
              <c:numCache>
                <c:formatCode>General</c:formatCode>
                <c:ptCount val="13"/>
                <c:pt idx="0">
                  <c:v>#N/A</c:v>
                </c:pt>
                <c:pt idx="1">
                  <c:v>#N/A</c:v>
                </c:pt>
                <c:pt idx="2">
                  <c:v>#N/A</c:v>
                </c:pt>
                <c:pt idx="3">
                  <c:v>#N/A</c:v>
                </c:pt>
                <c:pt idx="4">
                  <c:v>#N/A</c:v>
                </c:pt>
                <c:pt idx="5">
                  <c:v>#N/A</c:v>
                </c:pt>
                <c:pt idx="6">
                  <c:v>#N/A</c:v>
                </c:pt>
                <c:pt idx="7">
                  <c:v>#N/A</c:v>
                </c:pt>
                <c:pt idx="8">
                  <c:v>#N/A</c:v>
                </c:pt>
                <c:pt idx="9">
                  <c:v>#N/A</c:v>
                </c:pt>
                <c:pt idx="10">
                  <c:v>#N/A</c:v>
                </c:pt>
                <c:pt idx="11">
                  <c:v>#N/A</c:v>
                </c:pt>
                <c:pt idx="12">
                  <c:v>#N/A</c:v>
                </c:pt>
              </c:numCache>
            </c:numRef>
          </c:yVal>
          <c:smooth val="0"/>
          <c:extLst>
            <c:ext xmlns:c16="http://schemas.microsoft.com/office/drawing/2014/chart" uri="{C3380CC4-5D6E-409C-BE32-E72D297353CC}">
              <c16:uniqueId val="{00000002-666D-4ACA-AA43-BF5DFEC89C25}"/>
            </c:ext>
          </c:extLst>
        </c:ser>
        <c:dLbls>
          <c:showLegendKey val="0"/>
          <c:showVal val="0"/>
          <c:showCatName val="0"/>
          <c:showSerName val="0"/>
          <c:showPercent val="0"/>
          <c:showBubbleSize val="0"/>
        </c:dLbls>
        <c:axId val="96119408"/>
        <c:axId val="477185864"/>
      </c:scatterChart>
      <c:catAx>
        <c:axId val="96119408"/>
        <c:scaling>
          <c:orientation val="minMax"/>
        </c:scaling>
        <c:delete val="0"/>
        <c:axPos val="b"/>
        <c:numFmt formatCode="General" sourceLinked="1"/>
        <c:majorTickMark val="none"/>
        <c:minorTickMark val="none"/>
        <c:tickLblPos val="low"/>
        <c:spPr>
          <a:noFill/>
          <a:ln w="3175" cap="flat" cmpd="sng" algn="ctr">
            <a:solidFill>
              <a:schemeClr val="bg1">
                <a:lumMod val="75000"/>
                <a:alpha val="50000"/>
              </a:schemeClr>
            </a:solidFill>
            <a:prstDash val="solid"/>
            <a:round/>
          </a:ln>
          <a:effectLst/>
        </c:spPr>
        <c:txPr>
          <a:bodyPr rot="-60000000" spcFirstLastPara="1" vertOverflow="ellipsis" vert="horz" wrap="square" anchor="ctr" anchorCtr="1"/>
          <a:lstStyle/>
          <a:p>
            <a:pPr>
              <a:defRPr sz="1500" b="0" i="0" u="none" strike="noStrike" kern="1200" baseline="0">
                <a:solidFill>
                  <a:schemeClr val="accent1">
                    <a:lumMod val="50000"/>
                  </a:schemeClr>
                </a:solidFill>
                <a:latin typeface="+mj-lt"/>
                <a:ea typeface="+mn-ea"/>
                <a:cs typeface="+mn-cs"/>
              </a:defRPr>
            </a:pPr>
            <a:endParaRPr lang="en-US"/>
          </a:p>
        </c:txPr>
        <c:crossAx val="477185864"/>
        <c:crosses val="autoZero"/>
        <c:auto val="1"/>
        <c:lblAlgn val="ctr"/>
        <c:lblOffset val="100"/>
        <c:noMultiLvlLbl val="0"/>
      </c:catAx>
      <c:valAx>
        <c:axId val="477185864"/>
        <c:scaling>
          <c:orientation val="minMax"/>
          <c:max val="1000"/>
        </c:scaling>
        <c:delete val="1"/>
        <c:axPos val="l"/>
        <c:numFmt formatCode="&quot;$&quot;#,##0" sourceLinked="0"/>
        <c:majorTickMark val="out"/>
        <c:minorTickMark val="none"/>
        <c:tickLblPos val="nextTo"/>
        <c:crossAx val="96119408"/>
        <c:crosses val="autoZero"/>
        <c:crossBetween val="between"/>
        <c:majorUnit val="200"/>
      </c:valAx>
      <c:spPr>
        <a:noFill/>
        <a:ln>
          <a:noFill/>
        </a:ln>
        <a:effectLst/>
      </c:spPr>
    </c:plotArea>
    <c:plotVisOnly val="1"/>
    <c:dispBlanksAs val="gap"/>
    <c:showDLblsOverMax val="0"/>
  </c:chart>
  <c:spPr>
    <a:noFill/>
    <a:ln w="9525" cap="flat" cmpd="sng" algn="ctr">
      <a:noFill/>
      <a:prstDash val="solid"/>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autoTitleDeleted val="0"/>
    <c:plotArea>
      <c:layout>
        <c:manualLayout>
          <c:layoutTarget val="inner"/>
          <c:xMode val="edge"/>
          <c:yMode val="edge"/>
          <c:x val="0.30222298185081131"/>
          <c:y val="0.34625485336714895"/>
          <c:w val="0.64139311135561661"/>
          <c:h val="0.55711705789303645"/>
        </c:manualLayout>
      </c:layout>
      <c:barChart>
        <c:barDir val="bar"/>
        <c:grouping val="clustered"/>
        <c:varyColors val="0"/>
        <c:ser>
          <c:idx val="0"/>
          <c:order val="0"/>
          <c:spPr>
            <a:solidFill>
              <a:schemeClr val="accent3"/>
            </a:solidFill>
            <a:ln>
              <a:noFill/>
            </a:ln>
            <a:effectLst/>
          </c:spPr>
          <c:invertIfNegative val="0"/>
          <c:dPt>
            <c:idx val="0"/>
            <c:invertIfNegative val="0"/>
            <c:bubble3D val="0"/>
            <c:spPr>
              <a:solidFill>
                <a:schemeClr val="accent3"/>
              </a:solidFill>
              <a:ln>
                <a:noFill/>
              </a:ln>
              <a:effectLst/>
            </c:spPr>
            <c:extLst>
              <c:ext xmlns:c16="http://schemas.microsoft.com/office/drawing/2014/chart" uri="{C3380CC4-5D6E-409C-BE32-E72D297353CC}">
                <c16:uniqueId val="{00000001-BF4A-4DC8-BFE4-89CFC23E7413}"/>
              </c:ext>
            </c:extLst>
          </c:dPt>
          <c:dPt>
            <c:idx val="1"/>
            <c:invertIfNegative val="0"/>
            <c:bubble3D val="0"/>
            <c:spPr>
              <a:solidFill>
                <a:schemeClr val="accent3"/>
              </a:solidFill>
              <a:ln>
                <a:noFill/>
              </a:ln>
              <a:effectLst/>
            </c:spPr>
            <c:extLst>
              <c:ext xmlns:c16="http://schemas.microsoft.com/office/drawing/2014/chart" uri="{C3380CC4-5D6E-409C-BE32-E72D297353CC}">
                <c16:uniqueId val="{00000003-BF4A-4DC8-BFE4-89CFC23E7413}"/>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BF4A-4DC8-BFE4-89CFC23E7413}"/>
              </c:ext>
            </c:extLst>
          </c:dPt>
          <c:dPt>
            <c:idx val="3"/>
            <c:invertIfNegative val="0"/>
            <c:bubble3D val="0"/>
            <c:spPr>
              <a:solidFill>
                <a:schemeClr val="accent3"/>
              </a:solidFill>
              <a:ln>
                <a:noFill/>
              </a:ln>
              <a:effectLst/>
            </c:spPr>
            <c:extLst>
              <c:ext xmlns:c16="http://schemas.microsoft.com/office/drawing/2014/chart" uri="{C3380CC4-5D6E-409C-BE32-E72D297353CC}">
                <c16:uniqueId val="{00000007-BF4A-4DC8-BFE4-89CFC23E7413}"/>
              </c:ext>
            </c:extLst>
          </c:dPt>
          <c:dPt>
            <c:idx val="4"/>
            <c:invertIfNegative val="0"/>
            <c:bubble3D val="0"/>
            <c:spPr>
              <a:solidFill>
                <a:schemeClr val="accent3"/>
              </a:solidFill>
              <a:ln>
                <a:noFill/>
              </a:ln>
              <a:effectLst/>
            </c:spPr>
            <c:extLst>
              <c:ext xmlns:c16="http://schemas.microsoft.com/office/drawing/2014/chart" uri="{C3380CC4-5D6E-409C-BE32-E72D297353CC}">
                <c16:uniqueId val="{00000009-BF4A-4DC8-BFE4-89CFC23E7413}"/>
              </c:ext>
            </c:extLst>
          </c:dPt>
          <c:cat>
            <c:strRef>
              <c:f>[0]!CategoriesIncome</c:f>
              <c:strCache>
                <c:ptCount val="5"/>
                <c:pt idx="0">
                  <c:v>financial aid</c:v>
                </c:pt>
                <c:pt idx="1">
                  <c:v>wages (after-tax)</c:v>
                </c:pt>
                <c:pt idx="2">
                  <c:v>family help</c:v>
                </c:pt>
                <c:pt idx="3">
                  <c:v>from savings</c:v>
                </c:pt>
                <c:pt idx="4">
                  <c:v>other</c:v>
                </c:pt>
              </c:strCache>
            </c:strRef>
          </c:cat>
          <c:val>
            <c:numRef>
              <c:f>chart_calcs!$D$19:$D$23</c:f>
              <c:numCache>
                <c:formatCode>0.0%</c:formatCode>
                <c:ptCount val="5"/>
                <c:pt idx="0">
                  <c:v>0</c:v>
                </c:pt>
                <c:pt idx="1">
                  <c:v>0.36734693877551022</c:v>
                </c:pt>
                <c:pt idx="2">
                  <c:v>0.16326530612244897</c:v>
                </c:pt>
                <c:pt idx="3">
                  <c:v>0.40816326530612246</c:v>
                </c:pt>
                <c:pt idx="4">
                  <c:v>6.1224489795918366E-2</c:v>
                </c:pt>
              </c:numCache>
            </c:numRef>
          </c:val>
          <c:extLst>
            <c:ext xmlns:c16="http://schemas.microsoft.com/office/drawing/2014/chart" uri="{C3380CC4-5D6E-409C-BE32-E72D297353CC}">
              <c16:uniqueId val="{0000000A-BF4A-4DC8-BFE4-89CFC23E7413}"/>
            </c:ext>
          </c:extLst>
        </c:ser>
        <c:dLbls>
          <c:showLegendKey val="0"/>
          <c:showVal val="0"/>
          <c:showCatName val="0"/>
          <c:showSerName val="0"/>
          <c:showPercent val="0"/>
          <c:showBubbleSize val="0"/>
        </c:dLbls>
        <c:gapWidth val="25"/>
        <c:axId val="793827248"/>
        <c:axId val="793822984"/>
      </c:barChart>
      <c:valAx>
        <c:axId val="793822984"/>
        <c:scaling>
          <c:orientation val="minMax"/>
          <c:max val="0.5"/>
          <c:min val="0"/>
        </c:scaling>
        <c:delete val="0"/>
        <c:axPos val="b"/>
        <c:majorGridlines>
          <c:spPr>
            <a:ln w="3175" cap="flat" cmpd="sng" algn="ctr">
              <a:solidFill>
                <a:schemeClr val="bg1">
                  <a:lumMod val="75000"/>
                  <a:alpha val="25000"/>
                </a:schemeClr>
              </a:solidFill>
              <a:prstDash val="solid"/>
              <a:round/>
            </a:ln>
            <a:effectLst/>
          </c:spPr>
        </c:majorGridlines>
        <c:numFmt formatCode="0%" sourceLinked="0"/>
        <c:majorTickMark val="out"/>
        <c:minorTickMark val="none"/>
        <c:tickLblPos val="nextTo"/>
        <c:spPr>
          <a:noFill/>
          <a:ln w="3175" cap="flat" cmpd="sng" algn="ctr">
            <a:noFill/>
            <a:prstDash val="solid"/>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793827248"/>
        <c:crosses val="autoZero"/>
        <c:crossBetween val="between"/>
      </c:valAx>
      <c:catAx>
        <c:axId val="793827248"/>
        <c:scaling>
          <c:orientation val="minMax"/>
        </c:scaling>
        <c:delete val="0"/>
        <c:axPos val="l"/>
        <c:numFmt formatCode="General" sourceLinked="1"/>
        <c:majorTickMark val="none"/>
        <c:minorTickMark val="none"/>
        <c:tickLblPos val="nextTo"/>
        <c:spPr>
          <a:noFill/>
          <a:ln w="3175" cap="flat" cmpd="sng" algn="ctr">
            <a:solidFill>
              <a:schemeClr val="bg1">
                <a:lumMod val="75000"/>
                <a:alpha val="2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793822984"/>
        <c:crosses val="autoZero"/>
        <c:auto val="1"/>
        <c:lblAlgn val="ctr"/>
        <c:lblOffset val="100"/>
        <c:noMultiLvlLbl val="0"/>
      </c:catAx>
      <c:spPr>
        <a:noFill/>
        <a:ln>
          <a:noFill/>
        </a:ln>
        <a:effectLst/>
      </c:spPr>
    </c:plotArea>
    <c:plotVisOnly val="1"/>
    <c:dispBlanksAs val="gap"/>
    <c:showDLblsOverMax val="0"/>
  </c:chart>
  <c:spPr>
    <a:noFill/>
    <a:ln w="9525" cap="flat" cmpd="sng" algn="ctr">
      <a:noFill/>
      <a:prstDash val="solid"/>
      <a:round/>
    </a:ln>
    <a:effectLst/>
  </c:spPr>
  <c:txPr>
    <a:bodyPr/>
    <a:lstStyle/>
    <a:p>
      <a:pPr>
        <a:defRPr>
          <a:solidFill>
            <a:schemeClr val="tx1">
              <a:lumMod val="65000"/>
              <a:lumOff val="35000"/>
            </a:schemeClr>
          </a:solidFill>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1"/>
    <c:plotArea>
      <c:layout>
        <c:manualLayout>
          <c:layoutTarget val="inner"/>
          <c:xMode val="edge"/>
          <c:yMode val="edge"/>
          <c:x val="0.28589291453364252"/>
          <c:y val="0.34151120639906768"/>
          <c:w val="0.65730885998944011"/>
          <c:h val="0.56660435182919888"/>
        </c:manualLayout>
      </c:layout>
      <c:barChart>
        <c:barDir val="bar"/>
        <c:grouping val="clustered"/>
        <c:varyColors val="0"/>
        <c:ser>
          <c:idx val="0"/>
          <c:order val="0"/>
          <c:spPr>
            <a:solidFill>
              <a:schemeClr val="accent4"/>
            </a:solidFill>
            <a:ln>
              <a:noFill/>
            </a:ln>
            <a:effectLst/>
          </c:spPr>
          <c:invertIfNegative val="0"/>
          <c:dPt>
            <c:idx val="0"/>
            <c:invertIfNegative val="0"/>
            <c:bubble3D val="0"/>
            <c:spPr>
              <a:solidFill>
                <a:schemeClr val="accent4"/>
              </a:solidFill>
              <a:ln>
                <a:noFill/>
              </a:ln>
              <a:effectLst/>
            </c:spPr>
            <c:extLst>
              <c:ext xmlns:c16="http://schemas.microsoft.com/office/drawing/2014/chart" uri="{C3380CC4-5D6E-409C-BE32-E72D297353CC}">
                <c16:uniqueId val="{00000001-646A-455C-8A75-89D427D18BB9}"/>
              </c:ext>
            </c:extLst>
          </c:dPt>
          <c:dPt>
            <c:idx val="1"/>
            <c:invertIfNegative val="0"/>
            <c:bubble3D val="0"/>
            <c:spPr>
              <a:solidFill>
                <a:schemeClr val="accent4"/>
              </a:solidFill>
              <a:ln>
                <a:noFill/>
              </a:ln>
              <a:effectLst/>
            </c:spPr>
            <c:extLst>
              <c:ext xmlns:c16="http://schemas.microsoft.com/office/drawing/2014/chart" uri="{C3380CC4-5D6E-409C-BE32-E72D297353CC}">
                <c16:uniqueId val="{00000003-646A-455C-8A75-89D427D18BB9}"/>
              </c:ext>
            </c:extLst>
          </c:dPt>
          <c:dPt>
            <c:idx val="2"/>
            <c:invertIfNegative val="0"/>
            <c:bubble3D val="0"/>
            <c:spPr>
              <a:solidFill>
                <a:schemeClr val="accent4"/>
              </a:solidFill>
              <a:ln>
                <a:noFill/>
              </a:ln>
              <a:effectLst/>
            </c:spPr>
            <c:extLst>
              <c:ext xmlns:c16="http://schemas.microsoft.com/office/drawing/2014/chart" uri="{C3380CC4-5D6E-409C-BE32-E72D297353CC}">
                <c16:uniqueId val="{00000005-646A-455C-8A75-89D427D18BB9}"/>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646A-455C-8A75-89D427D18BB9}"/>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9-646A-455C-8A75-89D427D18BB9}"/>
              </c:ext>
            </c:extLst>
          </c:dPt>
          <c:dPt>
            <c:idx val="5"/>
            <c:invertIfNegative val="0"/>
            <c:bubble3D val="0"/>
            <c:spPr>
              <a:solidFill>
                <a:schemeClr val="accent4"/>
              </a:solidFill>
              <a:ln>
                <a:noFill/>
              </a:ln>
              <a:effectLst/>
            </c:spPr>
            <c:extLst>
              <c:ext xmlns:c16="http://schemas.microsoft.com/office/drawing/2014/chart" uri="{C3380CC4-5D6E-409C-BE32-E72D297353CC}">
                <c16:uniqueId val="{0000000A-1A5F-451A-BA1D-C10767E1A139}"/>
              </c:ext>
            </c:extLst>
          </c:dPt>
          <c:cat>
            <c:strRef>
              <c:f>[0]!CategoriesExpense</c:f>
              <c:strCache>
                <c:ptCount val="6"/>
                <c:pt idx="0">
                  <c:v>room &amp; board</c:v>
                </c:pt>
                <c:pt idx="1">
                  <c:v>tuition &amp; fees</c:v>
                </c:pt>
                <c:pt idx="2">
                  <c:v>books &amp; supplies</c:v>
                </c:pt>
                <c:pt idx="3">
                  <c:v>transportation</c:v>
                </c:pt>
                <c:pt idx="4">
                  <c:v>discretionary</c:v>
                </c:pt>
                <c:pt idx="5">
                  <c:v>other expenses</c:v>
                </c:pt>
              </c:strCache>
            </c:strRef>
          </c:cat>
          <c:val>
            <c:numRef>
              <c:f>[0]!PercentsExpense</c:f>
              <c:numCache>
                <c:formatCode>#,##0.00</c:formatCode>
                <c:ptCount val="6"/>
                <c:pt idx="0">
                  <c:v>0.53503787878787878</c:v>
                </c:pt>
                <c:pt idx="1">
                  <c:v>0</c:v>
                </c:pt>
                <c:pt idx="2">
                  <c:v>0</c:v>
                </c:pt>
                <c:pt idx="3">
                  <c:v>0.21212121212121213</c:v>
                </c:pt>
                <c:pt idx="4">
                  <c:v>6.5340909090909088E-2</c:v>
                </c:pt>
                <c:pt idx="5">
                  <c:v>0.1875</c:v>
                </c:pt>
              </c:numCache>
            </c:numRef>
          </c:val>
          <c:extLst>
            <c:ext xmlns:c16="http://schemas.microsoft.com/office/drawing/2014/chart" uri="{C3380CC4-5D6E-409C-BE32-E72D297353CC}">
              <c16:uniqueId val="{0000000A-646A-455C-8A75-89D427D18BB9}"/>
            </c:ext>
          </c:extLst>
        </c:ser>
        <c:dLbls>
          <c:showLegendKey val="0"/>
          <c:showVal val="0"/>
          <c:showCatName val="0"/>
          <c:showSerName val="0"/>
          <c:showPercent val="0"/>
          <c:showBubbleSize val="0"/>
        </c:dLbls>
        <c:gapWidth val="25"/>
        <c:axId val="793831512"/>
        <c:axId val="793830856"/>
      </c:barChart>
      <c:valAx>
        <c:axId val="793830856"/>
        <c:scaling>
          <c:orientation val="minMax"/>
          <c:max val="0.5"/>
          <c:min val="0"/>
        </c:scaling>
        <c:delete val="0"/>
        <c:axPos val="b"/>
        <c:majorGridlines>
          <c:spPr>
            <a:ln w="3175" cap="flat" cmpd="sng" algn="ctr">
              <a:solidFill>
                <a:schemeClr val="bg1">
                  <a:lumMod val="75000"/>
                  <a:alpha val="25000"/>
                </a:schemeClr>
              </a:solidFill>
              <a:prstDash val="solid"/>
              <a:round/>
            </a:ln>
            <a:effectLst/>
          </c:spPr>
        </c:majorGridlines>
        <c:numFmt formatCode="0%" sourceLinked="0"/>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793831512"/>
        <c:crosses val="autoZero"/>
        <c:crossBetween val="between"/>
      </c:valAx>
      <c:catAx>
        <c:axId val="793831512"/>
        <c:scaling>
          <c:orientation val="minMax"/>
        </c:scaling>
        <c:delete val="0"/>
        <c:axPos val="l"/>
        <c:numFmt formatCode="General" sourceLinked="1"/>
        <c:majorTickMark val="none"/>
        <c:minorTickMark val="none"/>
        <c:tickLblPos val="nextTo"/>
        <c:spPr>
          <a:noFill/>
          <a:ln w="3175" cap="flat" cmpd="sng" algn="ctr">
            <a:solidFill>
              <a:schemeClr val="bg1">
                <a:lumMod val="75000"/>
                <a:alpha val="2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793830856"/>
        <c:crosses val="autoZero"/>
        <c:auto val="1"/>
        <c:lblAlgn val="ctr"/>
        <c:lblOffset val="100"/>
        <c:noMultiLvlLbl val="0"/>
      </c:catAx>
      <c:spPr>
        <a:noFill/>
        <a:ln>
          <a:noFill/>
        </a:ln>
        <a:effectLst/>
      </c:spPr>
    </c:plotArea>
    <c:plotVisOnly val="1"/>
    <c:dispBlanksAs val="gap"/>
    <c:showDLblsOverMax val="0"/>
  </c:chart>
  <c:spPr>
    <a:noFill/>
    <a:ln w="9525" cap="flat" cmpd="sng" algn="ctr">
      <a:noFill/>
      <a:prstDash val="solid"/>
      <a:round/>
    </a:ln>
    <a:effectLst/>
  </c:spPr>
  <c:txPr>
    <a:bodyPr/>
    <a:lstStyle/>
    <a:p>
      <a:pPr>
        <a:defRPr>
          <a:solidFill>
            <a:schemeClr val="tx1">
              <a:lumMod val="65000"/>
              <a:lumOff val="35000"/>
            </a:schemeClr>
          </a:solidFill>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6">
  <a:schemeClr val="accent3"/>
</cs:colorStyle>
</file>

<file path=xl/charts/colors3.xml><?xml version="1.0" encoding="utf-8"?>
<cs:colorStyle xmlns:cs="http://schemas.microsoft.com/office/drawing/2012/chartStyle" xmlns:a="http://schemas.openxmlformats.org/drawingml/2006/main" meth="withinLinear" id="17">
  <a:schemeClr val="accent4"/>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trlProps/ctrlProp1.xml><?xml version="1.0" encoding="utf-8"?>
<formControlPr xmlns="http://schemas.microsoft.com/office/spreadsheetml/2009/9/main" objectType="Scroll" dx="16" fmlaLink="chart_calcs!$D$13" horiz="1" max="13" min="1" page="3"/>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1485900</xdr:colOff>
          <xdr:row>20</xdr:row>
          <xdr:rowOff>99060</xdr:rowOff>
        </xdr:from>
        <xdr:to>
          <xdr:col>12</xdr:col>
          <xdr:colOff>731520</xdr:colOff>
          <xdr:row>21</xdr:row>
          <xdr:rowOff>114300</xdr:rowOff>
        </xdr:to>
        <xdr:sp macro="" textlink="">
          <xdr:nvSpPr>
            <xdr:cNvPr id="1032" name="Monthly Scroll" descr="Select to cycle the budget summary by month"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twoCellAnchor editAs="oneCell">
    <xdr:from>
      <xdr:col>12</xdr:col>
      <xdr:colOff>321559</xdr:colOff>
      <xdr:row>2</xdr:row>
      <xdr:rowOff>123825</xdr:rowOff>
    </xdr:from>
    <xdr:to>
      <xdr:col>15</xdr:col>
      <xdr:colOff>232410</xdr:colOff>
      <xdr:row>14</xdr:row>
      <xdr:rowOff>79661</xdr:rowOff>
    </xdr:to>
    <xdr:graphicFrame macro="">
      <xdr:nvGraphicFramePr>
        <xdr:cNvPr id="16" name="Monthly Cash Flow" descr="Bar chart showing positive and negative cash flow for selected month or year">
          <a:extLst>
            <a:ext uri="{FF2B5EF4-FFF2-40B4-BE49-F238E27FC236}">
              <a16:creationId xmlns:a16="http://schemas.microsoft.com/office/drawing/2014/main" id="{00000000-0008-0000-0100-000010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130630</xdr:colOff>
      <xdr:row>14</xdr:row>
      <xdr:rowOff>184184</xdr:rowOff>
    </xdr:from>
    <xdr:to>
      <xdr:col>12</xdr:col>
      <xdr:colOff>594362</xdr:colOff>
      <xdr:row>20</xdr:row>
      <xdr:rowOff>656</xdr:rowOff>
    </xdr:to>
    <xdr:graphicFrame macro="">
      <xdr:nvGraphicFramePr>
        <xdr:cNvPr id="3" name="Cash Flow By Month" descr="Line chart showing cash flow for the selected month or year">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9526</xdr:colOff>
      <xdr:row>2</xdr:row>
      <xdr:rowOff>133350</xdr:rowOff>
    </xdr:from>
    <xdr:to>
      <xdr:col>3</xdr:col>
      <xdr:colOff>306519</xdr:colOff>
      <xdr:row>14</xdr:row>
      <xdr:rowOff>89186</xdr:rowOff>
    </xdr:to>
    <xdr:graphicFrame macro="">
      <xdr:nvGraphicFramePr>
        <xdr:cNvPr id="15" name="Monthly Income Summary" descr="Donut chart showing income summary for selected month or year">
          <a:extLst>
            <a:ext uri="{FF2B5EF4-FFF2-40B4-BE49-F238E27FC236}">
              <a16:creationId xmlns:a16="http://schemas.microsoft.com/office/drawing/2014/main" id="{00000000-0008-0000-01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3</xdr:col>
      <xdr:colOff>482419</xdr:colOff>
      <xdr:row>3</xdr:row>
      <xdr:rowOff>28322</xdr:rowOff>
    </xdr:from>
    <xdr:to>
      <xdr:col>3</xdr:col>
      <xdr:colOff>482419</xdr:colOff>
      <xdr:row>14</xdr:row>
      <xdr:rowOff>47387</xdr:rowOff>
    </xdr:to>
    <xdr:cxnSp macro="">
      <xdr:nvCxnSpPr>
        <xdr:cNvPr id="19" name="Chart border 1" descr="Chart border">
          <a:extLst>
            <a:ext uri="{FF2B5EF4-FFF2-40B4-BE49-F238E27FC236}">
              <a16:creationId xmlns:a16="http://schemas.microsoft.com/office/drawing/2014/main" id="{00000000-0008-0000-0100-000013000000}"/>
            </a:ext>
          </a:extLst>
        </xdr:cNvPr>
        <xdr:cNvCxnSpPr/>
      </xdr:nvCxnSpPr>
      <xdr:spPr>
        <a:xfrm>
          <a:off x="4778194" y="1780922"/>
          <a:ext cx="0" cy="2524140"/>
        </a:xfrm>
        <a:prstGeom prst="line">
          <a:avLst/>
        </a:prstGeom>
        <a:ln w="1270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xdr:col>
      <xdr:colOff>142874</xdr:colOff>
      <xdr:row>2</xdr:row>
      <xdr:rowOff>133350</xdr:rowOff>
    </xdr:from>
    <xdr:to>
      <xdr:col>10</xdr:col>
      <xdr:colOff>49910</xdr:colOff>
      <xdr:row>14</xdr:row>
      <xdr:rowOff>89186</xdr:rowOff>
    </xdr:to>
    <xdr:graphicFrame macro="">
      <xdr:nvGraphicFramePr>
        <xdr:cNvPr id="21" name="Monthly Expense Summary" descr="Donut chart showing expenses summary for selected month or year">
          <a:extLst>
            <a:ext uri="{FF2B5EF4-FFF2-40B4-BE49-F238E27FC236}">
              <a16:creationId xmlns:a16="http://schemas.microsoft.com/office/drawing/2014/main" id="{00000000-0008-0000-01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12</xdr:col>
      <xdr:colOff>82971</xdr:colOff>
      <xdr:row>3</xdr:row>
      <xdr:rowOff>28322</xdr:rowOff>
    </xdr:from>
    <xdr:to>
      <xdr:col>12</xdr:col>
      <xdr:colOff>82971</xdr:colOff>
      <xdr:row>14</xdr:row>
      <xdr:rowOff>47387</xdr:rowOff>
    </xdr:to>
    <xdr:cxnSp macro="">
      <xdr:nvCxnSpPr>
        <xdr:cNvPr id="22" name="Chart border 2" descr="Chart border">
          <a:extLst>
            <a:ext uri="{FF2B5EF4-FFF2-40B4-BE49-F238E27FC236}">
              <a16:creationId xmlns:a16="http://schemas.microsoft.com/office/drawing/2014/main" id="{00000000-0008-0000-0100-000016000000}"/>
            </a:ext>
          </a:extLst>
        </xdr:cNvPr>
        <xdr:cNvCxnSpPr/>
      </xdr:nvCxnSpPr>
      <xdr:spPr>
        <a:xfrm>
          <a:off x="9179346" y="1780922"/>
          <a:ext cx="0" cy="2524140"/>
        </a:xfrm>
        <a:prstGeom prst="line">
          <a:avLst/>
        </a:prstGeom>
        <a:ln w="1270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c:userShapes xmlns:c="http://schemas.openxmlformats.org/drawingml/2006/chart">
  <cdr:relSizeAnchor xmlns:cdr="http://schemas.openxmlformats.org/drawingml/2006/chartDrawing">
    <cdr:from>
      <cdr:x>0</cdr:x>
      <cdr:y>0.17913</cdr:y>
    </cdr:from>
    <cdr:to>
      <cdr:x>0.11685</cdr:x>
      <cdr:y>0.50958</cdr:y>
    </cdr:to>
    <cdr:sp macro="" textlink="">
      <cdr:nvSpPr>
        <cdr:cNvPr id="2" name="TextBox 3"/>
        <cdr:cNvSpPr txBox="1"/>
      </cdr:nvSpPr>
      <cdr:spPr>
        <a:xfrm xmlns:a="http://schemas.openxmlformats.org/drawingml/2006/main">
          <a:off x="0" y="172324"/>
          <a:ext cx="1230978" cy="31790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t">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l"/>
          <a:r>
            <a:rPr lang="en-US" sz="1500" b="1">
              <a:solidFill>
                <a:schemeClr val="accent1">
                  <a:lumMod val="50000"/>
                </a:schemeClr>
              </a:solidFill>
              <a:latin typeface="+mj-lt"/>
            </a:rPr>
            <a:t>CASH FLOW</a:t>
          </a:r>
        </a:p>
      </cdr:txBody>
    </cdr:sp>
  </cdr:relSizeAnchor>
</c:userShapes>
</file>

<file path=xl/theme/theme1.xml><?xml version="1.0" encoding="utf-8"?>
<a:theme xmlns:a="http://schemas.openxmlformats.org/drawingml/2006/main" name="Office Theme">
  <a:themeElements>
    <a:clrScheme name="Monthly College Budget">
      <a:dk1>
        <a:sysClr val="windowText" lastClr="000000"/>
      </a:dk1>
      <a:lt1>
        <a:sysClr val="window" lastClr="FFFFFF"/>
      </a:lt1>
      <a:dk2>
        <a:srgbClr val="000000"/>
      </a:dk2>
      <a:lt2>
        <a:srgbClr val="FFFFFF"/>
      </a:lt2>
      <a:accent1>
        <a:srgbClr val="67BCD1"/>
      </a:accent1>
      <a:accent2>
        <a:srgbClr val="F09912"/>
      </a:accent2>
      <a:accent3>
        <a:srgbClr val="6ECC9E"/>
      </a:accent3>
      <a:accent4>
        <a:srgbClr val="EB4A17"/>
      </a:accent4>
      <a:accent5>
        <a:srgbClr val="9942AC"/>
      </a:accent5>
      <a:accent6>
        <a:srgbClr val="F749A2"/>
      </a:accent6>
      <a:hlink>
        <a:srgbClr val="67BCD1"/>
      </a:hlink>
      <a:folHlink>
        <a:srgbClr val="9942AC"/>
      </a:folHlink>
    </a:clrScheme>
    <a:fontScheme name="Monthly College Budget">
      <a:majorFont>
        <a:latin typeface="Cambria"/>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4"/>
    <pageSetUpPr fitToPage="1"/>
  </sheetPr>
  <dimension ref="A1:V72"/>
  <sheetViews>
    <sheetView showGridLines="0" tabSelected="1" zoomScaleNormal="100" workbookViewId="0">
      <selection activeCell="J1" sqref="J1"/>
    </sheetView>
  </sheetViews>
  <sheetFormatPr defaultColWidth="9.109375" defaultRowHeight="19.5" customHeight="1" x14ac:dyDescent="0.3"/>
  <cols>
    <col min="1" max="1" width="2.6640625" style="11" customWidth="1"/>
    <col min="2" max="2" width="46.77734375" style="10" customWidth="1"/>
    <col min="3" max="3" width="10.44140625" style="10" customWidth="1"/>
    <col min="4" max="4" width="10.33203125" style="10" customWidth="1"/>
    <col min="5" max="5" width="11.44140625" style="10" customWidth="1"/>
    <col min="6" max="6" width="10.109375" style="10" customWidth="1"/>
    <col min="7" max="7" width="10.5546875" style="10" customWidth="1"/>
    <col min="8" max="8" width="10.77734375" style="10" customWidth="1"/>
    <col min="9" max="9" width="9.88671875" style="10" customWidth="1"/>
    <col min="10" max="10" width="10" style="10" customWidth="1"/>
    <col min="11" max="11" width="9.6640625" style="10" customWidth="1"/>
    <col min="12" max="12" width="10.5546875" style="10" customWidth="1"/>
    <col min="13" max="13" width="11.21875" style="10" customWidth="1"/>
    <col min="14" max="14" width="9.6640625" style="10" customWidth="1"/>
    <col min="15" max="15" width="12.21875" style="10" customWidth="1"/>
    <col min="16" max="16" width="10.109375" style="10" customWidth="1"/>
    <col min="17" max="17" width="8.44140625" style="10" customWidth="1"/>
    <col min="18" max="18" width="2.6640625" style="10" customWidth="1"/>
    <col min="19" max="22" width="9.109375" style="10"/>
    <col min="23" max="16384" width="9.109375" style="4"/>
  </cols>
  <sheetData>
    <row r="1" spans="1:17" ht="61.95" customHeight="1" x14ac:dyDescent="0.85">
      <c r="A1" s="8"/>
      <c r="B1" s="9" t="s">
        <v>28</v>
      </c>
      <c r="Q1" s="10" t="str">
        <f t="array" ref="Q1:Q20">""</f>
        <v/>
      </c>
    </row>
    <row r="2" spans="1:17" ht="19.5" customHeight="1" thickBot="1" x14ac:dyDescent="0.35">
      <c r="B2" s="12"/>
      <c r="C2" s="12"/>
      <c r="D2" s="12"/>
      <c r="E2" s="12"/>
      <c r="F2" s="12"/>
      <c r="G2" s="12"/>
      <c r="H2" s="12"/>
      <c r="I2" s="12"/>
      <c r="J2" s="12"/>
      <c r="K2" s="12"/>
      <c r="L2" s="12"/>
      <c r="M2" s="12"/>
      <c r="N2" s="12"/>
      <c r="O2" s="12"/>
      <c r="P2" s="12"/>
      <c r="Q2" s="10" t="str">
        <v/>
      </c>
    </row>
    <row r="3" spans="1:17" ht="15" customHeight="1" thickTop="1" x14ac:dyDescent="0.3">
      <c r="Q3" s="10" t="str">
        <v/>
      </c>
    </row>
    <row r="4" spans="1:17" ht="19.5" customHeight="1" x14ac:dyDescent="0.35">
      <c r="B4" s="13" t="str">
        <f ca="1">chart_calcs!$D$6</f>
        <v>january income:</v>
      </c>
      <c r="E4" s="14" t="str">
        <f ca="1">chart_calcs!$D$7</f>
        <v>january expenses:</v>
      </c>
      <c r="M4" s="15" t="str">
        <f ca="1">chart_calcs!$D$8</f>
        <v>january cash flow:</v>
      </c>
      <c r="Q4" s="10" t="str">
        <v/>
      </c>
    </row>
    <row r="5" spans="1:17" ht="38.25" customHeight="1" x14ac:dyDescent="0.7">
      <c r="A5" s="16"/>
      <c r="B5" s="17" t="str">
        <f ca="1">" "&amp;chart_calcs!$F$6</f>
        <v xml:space="preserve"> $1,225</v>
      </c>
      <c r="E5" s="18" t="str">
        <f ca="1">" "&amp;chart_calcs!$F$7</f>
        <v xml:space="preserve"> $1,056</v>
      </c>
      <c r="M5" s="19" t="str">
        <f>" "&amp;chart_calcs!$F$8</f>
        <v xml:space="preserve"> $169</v>
      </c>
      <c r="Q5" s="10" t="str">
        <v/>
      </c>
    </row>
    <row r="6" spans="1:17" ht="19.5" customHeight="1" x14ac:dyDescent="0.35">
      <c r="B6" s="20"/>
      <c r="C6" s="20"/>
      <c r="D6" s="20"/>
      <c r="E6" s="20"/>
      <c r="F6" s="20"/>
      <c r="G6" s="20"/>
      <c r="H6" s="20"/>
      <c r="I6" s="20"/>
      <c r="J6" s="20"/>
      <c r="K6" s="20"/>
      <c r="L6" s="20"/>
      <c r="M6" s="20"/>
      <c r="N6" s="20"/>
      <c r="O6" s="20"/>
      <c r="P6" s="20"/>
      <c r="Q6" s="10" t="str">
        <v/>
      </c>
    </row>
    <row r="7" spans="1:17" ht="15" customHeight="1" x14ac:dyDescent="0.35">
      <c r="B7" s="20"/>
      <c r="C7" s="20"/>
      <c r="D7" s="20"/>
      <c r="E7" s="20"/>
      <c r="F7" s="20"/>
      <c r="G7" s="20"/>
      <c r="H7" s="20"/>
      <c r="I7" s="20"/>
      <c r="J7" s="20"/>
      <c r="K7" s="20"/>
      <c r="L7" s="20"/>
      <c r="M7" s="20"/>
      <c r="N7" s="20"/>
      <c r="O7" s="20"/>
      <c r="P7" s="20"/>
      <c r="Q7" s="10" t="str">
        <v/>
      </c>
    </row>
    <row r="8" spans="1:17" ht="15" customHeight="1" x14ac:dyDescent="0.35">
      <c r="B8" s="20"/>
      <c r="C8" s="20"/>
      <c r="D8" s="20"/>
      <c r="E8" s="20"/>
      <c r="F8" s="20"/>
      <c r="G8" s="20"/>
      <c r="H8" s="20"/>
      <c r="I8" s="20"/>
      <c r="J8" s="20"/>
      <c r="K8" s="20"/>
      <c r="L8" s="20"/>
      <c r="M8" s="20"/>
      <c r="N8" s="20"/>
      <c r="O8" s="20"/>
      <c r="P8" s="20"/>
      <c r="Q8" s="10" t="str">
        <v/>
      </c>
    </row>
    <row r="9" spans="1:17" ht="15" customHeight="1" x14ac:dyDescent="0.35">
      <c r="B9" s="20"/>
      <c r="C9" s="20"/>
      <c r="D9" s="20"/>
      <c r="E9" s="20"/>
      <c r="F9" s="20"/>
      <c r="G9" s="20"/>
      <c r="H9" s="20"/>
      <c r="I9" s="20"/>
      <c r="J9" s="20"/>
      <c r="K9" s="20"/>
      <c r="L9" s="20"/>
      <c r="M9" s="20"/>
      <c r="N9" s="20"/>
      <c r="O9" s="20"/>
      <c r="P9" s="20"/>
      <c r="Q9" s="10" t="str">
        <v/>
      </c>
    </row>
    <row r="10" spans="1:17" ht="15" customHeight="1" x14ac:dyDescent="0.35">
      <c r="B10" s="20"/>
      <c r="C10" s="20"/>
      <c r="D10" s="20"/>
      <c r="E10" s="20"/>
      <c r="F10" s="20"/>
      <c r="G10" s="20"/>
      <c r="H10" s="20"/>
      <c r="I10" s="20"/>
      <c r="J10" s="20"/>
      <c r="K10" s="20"/>
      <c r="L10" s="20"/>
      <c r="M10" s="20"/>
      <c r="N10" s="20"/>
      <c r="O10" s="20"/>
      <c r="P10" s="20"/>
      <c r="Q10" s="10" t="str">
        <v/>
      </c>
    </row>
    <row r="11" spans="1:17" ht="15" customHeight="1" x14ac:dyDescent="0.35">
      <c r="B11" s="20"/>
      <c r="C11" s="20"/>
      <c r="D11" s="20"/>
      <c r="E11" s="20"/>
      <c r="F11" s="20"/>
      <c r="G11" s="20"/>
      <c r="H11" s="20"/>
      <c r="I11" s="20"/>
      <c r="J11" s="20"/>
      <c r="K11" s="20"/>
      <c r="L11" s="20"/>
      <c r="M11" s="20"/>
      <c r="N11" s="20"/>
      <c r="O11" s="20"/>
      <c r="P11" s="20"/>
      <c r="Q11" s="10" t="str">
        <v/>
      </c>
    </row>
    <row r="12" spans="1:17" ht="15" customHeight="1" x14ac:dyDescent="0.35">
      <c r="B12" s="20"/>
      <c r="C12" s="20"/>
      <c r="D12" s="20"/>
      <c r="E12" s="20"/>
      <c r="F12" s="20"/>
      <c r="G12" s="20"/>
      <c r="H12" s="20"/>
      <c r="I12" s="20"/>
      <c r="J12" s="20"/>
      <c r="K12" s="20"/>
      <c r="L12" s="20"/>
      <c r="M12" s="20"/>
      <c r="N12" s="20"/>
      <c r="O12" s="20"/>
      <c r="P12" s="20"/>
      <c r="Q12" s="10" t="str">
        <v/>
      </c>
    </row>
    <row r="13" spans="1:17" ht="15" customHeight="1" x14ac:dyDescent="0.35">
      <c r="B13" s="20"/>
      <c r="C13" s="20"/>
      <c r="D13" s="20"/>
      <c r="E13" s="20"/>
      <c r="F13" s="20"/>
      <c r="G13" s="20"/>
      <c r="H13" s="20"/>
      <c r="I13" s="20"/>
      <c r="J13" s="20"/>
      <c r="K13" s="20"/>
      <c r="L13" s="20"/>
      <c r="M13" s="20"/>
      <c r="N13" s="20"/>
      <c r="O13" s="20"/>
      <c r="P13" s="20"/>
      <c r="Q13" s="10" t="str">
        <v/>
      </c>
    </row>
    <row r="14" spans="1:17" ht="15" customHeight="1" x14ac:dyDescent="0.35">
      <c r="B14" s="20"/>
      <c r="C14" s="20"/>
      <c r="D14" s="20"/>
      <c r="E14" s="20"/>
      <c r="F14" s="20"/>
      <c r="G14" s="20"/>
      <c r="H14" s="20"/>
      <c r="I14" s="20"/>
      <c r="J14" s="20"/>
      <c r="K14" s="20"/>
      <c r="L14" s="20"/>
      <c r="M14" s="20"/>
      <c r="N14" s="20"/>
      <c r="O14" s="20"/>
      <c r="P14" s="20"/>
      <c r="Q14" s="10" t="str">
        <v/>
      </c>
    </row>
    <row r="15" spans="1:17" ht="15" customHeight="1" x14ac:dyDescent="0.35">
      <c r="B15" s="20"/>
      <c r="C15" s="20"/>
      <c r="D15" s="20"/>
      <c r="E15" s="20"/>
      <c r="F15" s="20"/>
      <c r="G15" s="20"/>
      <c r="H15" s="20"/>
      <c r="I15" s="20"/>
      <c r="J15" s="20"/>
      <c r="K15" s="20"/>
      <c r="L15" s="20"/>
      <c r="Q15" s="10" t="str">
        <v/>
      </c>
    </row>
    <row r="16" spans="1:17" ht="15" customHeight="1" x14ac:dyDescent="0.3">
      <c r="B16" s="21"/>
      <c r="C16" s="21"/>
      <c r="D16" s="21"/>
      <c r="E16" s="21"/>
      <c r="F16" s="21"/>
      <c r="G16" s="21"/>
      <c r="H16" s="21"/>
      <c r="I16" s="21"/>
      <c r="J16" s="21"/>
      <c r="K16" s="21"/>
      <c r="L16" s="21"/>
      <c r="M16" s="21"/>
      <c r="N16" s="21"/>
      <c r="O16" s="21"/>
      <c r="P16" s="21"/>
      <c r="Q16" s="10" t="str">
        <v/>
      </c>
    </row>
    <row r="17" spans="1:17" ht="15" customHeight="1" x14ac:dyDescent="0.3">
      <c r="A17" s="16"/>
      <c r="B17" s="21"/>
      <c r="C17" s="21"/>
      <c r="D17" s="21"/>
      <c r="E17" s="21"/>
      <c r="F17" s="21"/>
      <c r="G17" s="21"/>
      <c r="H17" s="21"/>
      <c r="I17" s="21"/>
      <c r="J17" s="21"/>
      <c r="K17" s="21"/>
      <c r="L17" s="21"/>
      <c r="M17" s="21"/>
      <c r="N17" s="21"/>
      <c r="O17" s="21"/>
      <c r="P17" s="21"/>
      <c r="Q17" s="10" t="str">
        <v/>
      </c>
    </row>
    <row r="18" spans="1:17" ht="15" customHeight="1" x14ac:dyDescent="0.3">
      <c r="B18" s="21"/>
      <c r="C18" s="21"/>
      <c r="D18" s="21"/>
      <c r="E18" s="21"/>
      <c r="F18" s="21"/>
      <c r="G18" s="21"/>
      <c r="H18" s="21"/>
      <c r="I18" s="21"/>
      <c r="J18" s="21"/>
      <c r="K18" s="21"/>
      <c r="L18" s="21"/>
      <c r="M18" s="21"/>
      <c r="N18" s="21"/>
      <c r="O18" s="21"/>
      <c r="P18" s="21"/>
      <c r="Q18" s="10" t="str">
        <v/>
      </c>
    </row>
    <row r="19" spans="1:17" ht="15" customHeight="1" x14ac:dyDescent="0.3">
      <c r="B19" s="21"/>
      <c r="C19" s="21"/>
      <c r="D19" s="21"/>
      <c r="E19" s="21"/>
      <c r="F19" s="21"/>
      <c r="G19" s="21"/>
      <c r="H19" s="21"/>
      <c r="I19" s="21"/>
      <c r="J19" s="21"/>
      <c r="K19" s="21"/>
      <c r="L19" s="21"/>
      <c r="M19" s="21"/>
      <c r="N19" s="21"/>
      <c r="O19" s="21"/>
      <c r="P19" s="21"/>
      <c r="Q19" s="10" t="str">
        <v/>
      </c>
    </row>
    <row r="20" spans="1:17" ht="15" customHeight="1" x14ac:dyDescent="0.3">
      <c r="B20" s="21"/>
      <c r="C20" s="21"/>
      <c r="D20" s="21"/>
      <c r="E20" s="21"/>
      <c r="F20" s="21"/>
      <c r="G20" s="21"/>
      <c r="H20" s="21"/>
      <c r="I20" s="21"/>
      <c r="J20" s="21"/>
      <c r="K20" s="21"/>
      <c r="L20" s="21"/>
      <c r="M20" s="21"/>
      <c r="N20" s="21"/>
      <c r="O20" s="21"/>
      <c r="P20" s="21"/>
      <c r="Q20" s="10" t="str">
        <v/>
      </c>
    </row>
    <row r="21" spans="1:17" ht="15" customHeight="1" x14ac:dyDescent="0.3">
      <c r="A21" s="16"/>
      <c r="B21" s="21"/>
      <c r="C21" s="21"/>
      <c r="D21" s="21"/>
      <c r="E21" s="21"/>
      <c r="F21" s="21"/>
      <c r="G21" s="21"/>
      <c r="H21" s="21"/>
      <c r="I21" s="21"/>
      <c r="J21" s="21"/>
      <c r="K21" s="21"/>
      <c r="L21" s="21"/>
      <c r="M21" s="21"/>
      <c r="N21" s="21"/>
      <c r="O21" s="21"/>
      <c r="P21" s="21"/>
    </row>
    <row r="22" spans="1:17" ht="15" customHeight="1" x14ac:dyDescent="0.3">
      <c r="B22" s="21"/>
      <c r="C22" s="21"/>
      <c r="D22" s="21"/>
      <c r="E22" s="21"/>
      <c r="F22" s="21"/>
      <c r="G22" s="21"/>
      <c r="H22" s="21"/>
      <c r="I22" s="21"/>
      <c r="J22" s="21"/>
      <c r="K22" s="21"/>
      <c r="L22" s="21"/>
      <c r="M22" s="21"/>
      <c r="N22" s="21"/>
      <c r="O22" s="21"/>
      <c r="P22" s="21"/>
    </row>
    <row r="23" spans="1:17" ht="15" customHeight="1" thickBot="1" x14ac:dyDescent="0.35">
      <c r="B23" s="12"/>
      <c r="C23" s="12"/>
      <c r="D23" s="12"/>
      <c r="E23" s="12"/>
      <c r="F23" s="12"/>
      <c r="G23" s="12"/>
      <c r="H23" s="12"/>
      <c r="I23" s="12"/>
      <c r="J23" s="12"/>
      <c r="K23" s="12"/>
      <c r="L23" s="12"/>
      <c r="M23" s="12"/>
      <c r="N23" s="12"/>
      <c r="O23" s="12"/>
      <c r="P23" s="12"/>
    </row>
    <row r="24" spans="1:17" ht="15" customHeight="1" thickTop="1" x14ac:dyDescent="0.3"/>
    <row r="25" spans="1:17" ht="19.5" customHeight="1" x14ac:dyDescent="0.3">
      <c r="A25" s="16"/>
      <c r="B25" s="22" t="s">
        <v>20</v>
      </c>
    </row>
    <row r="26" spans="1:17" ht="19.5" customHeight="1" x14ac:dyDescent="0.3">
      <c r="A26" s="16"/>
      <c r="C26" s="23"/>
      <c r="D26" s="23"/>
      <c r="E26" s="23"/>
      <c r="F26" s="23"/>
      <c r="G26" s="23"/>
      <c r="H26" s="23"/>
      <c r="I26" s="23"/>
      <c r="J26" s="23"/>
      <c r="K26" s="23"/>
      <c r="L26" s="23"/>
      <c r="M26" s="23"/>
      <c r="N26" s="23"/>
      <c r="O26" s="23"/>
      <c r="P26" s="24" t="str">
        <f ca="1">SelectedPeriod</f>
        <v xml:space="preserve">JAN </v>
      </c>
    </row>
    <row r="27" spans="1:17" ht="19.5" customHeight="1" x14ac:dyDescent="0.35">
      <c r="A27" s="16"/>
      <c r="B27" s="25" t="s">
        <v>8</v>
      </c>
      <c r="C27" s="26" t="str">
        <f ca="1">FirstMonth</f>
        <v xml:space="preserve">JAN </v>
      </c>
      <c r="D27" s="26" t="str">
        <f t="shared" ref="D27:N27" ca="1" si="0">NextMonth</f>
        <v xml:space="preserve">FEB </v>
      </c>
      <c r="E27" s="26" t="str">
        <f t="shared" ca="1" si="0"/>
        <v xml:space="preserve">MAR </v>
      </c>
      <c r="F27" s="26" t="str">
        <f t="shared" ca="1" si="0"/>
        <v xml:space="preserve">APR </v>
      </c>
      <c r="G27" s="26" t="str">
        <f t="shared" ca="1" si="0"/>
        <v xml:space="preserve">MAY </v>
      </c>
      <c r="H27" s="26" t="str">
        <f t="shared" ca="1" si="0"/>
        <v xml:space="preserve">JUN </v>
      </c>
      <c r="I27" s="26" t="str">
        <f t="shared" ca="1" si="0"/>
        <v xml:space="preserve">JUL </v>
      </c>
      <c r="J27" s="26" t="str">
        <f t="shared" ca="1" si="0"/>
        <v xml:space="preserve">AUG </v>
      </c>
      <c r="K27" s="26" t="str">
        <f t="shared" ca="1" si="0"/>
        <v xml:space="preserve">SEP </v>
      </c>
      <c r="L27" s="26" t="str">
        <f t="shared" ca="1" si="0"/>
        <v xml:space="preserve">OCT </v>
      </c>
      <c r="M27" s="26" t="str">
        <f t="shared" ca="1" si="0"/>
        <v xml:space="preserve">NOV </v>
      </c>
      <c r="N27" s="26" t="str">
        <f t="shared" ca="1" si="0"/>
        <v xml:space="preserve">DEC </v>
      </c>
      <c r="O27" s="26" t="s">
        <v>17</v>
      </c>
      <c r="P27" s="27" t="s">
        <v>18</v>
      </c>
      <c r="Q27" s="28"/>
    </row>
    <row r="28" spans="1:17" ht="19.5" customHeight="1" thickBot="1" x14ac:dyDescent="0.4">
      <c r="A28" s="16"/>
      <c r="B28" s="29" t="s">
        <v>26</v>
      </c>
      <c r="C28" s="29">
        <f t="shared" ref="C28:N28" si="1">C37-C72</f>
        <v>169</v>
      </c>
      <c r="D28" s="29">
        <f t="shared" si="1"/>
        <v>69</v>
      </c>
      <c r="E28" s="29">
        <f t="shared" si="1"/>
        <v>192</v>
      </c>
      <c r="F28" s="29">
        <f t="shared" si="1"/>
        <v>199</v>
      </c>
      <c r="G28" s="29">
        <f t="shared" si="1"/>
        <v>204</v>
      </c>
      <c r="H28" s="29">
        <f t="shared" si="1"/>
        <v>-771</v>
      </c>
      <c r="I28" s="29">
        <f t="shared" si="1"/>
        <v>124</v>
      </c>
      <c r="J28" s="29">
        <f t="shared" si="1"/>
        <v>154</v>
      </c>
      <c r="K28" s="29">
        <f t="shared" si="1"/>
        <v>-721</v>
      </c>
      <c r="L28" s="29">
        <f t="shared" si="1"/>
        <v>109</v>
      </c>
      <c r="M28" s="29">
        <f t="shared" si="1"/>
        <v>34</v>
      </c>
      <c r="N28" s="29">
        <f t="shared" si="1"/>
        <v>-61</v>
      </c>
      <c r="O28" s="29">
        <f>SUM(C28:N28)</f>
        <v>-299</v>
      </c>
      <c r="P28" s="30">
        <f ca="1">INDEX($C28:$O28,,SelectedPeriodColumn)/INDEX($C$37:$O$37,,SelectedPeriodColumn)</f>
        <v>0.13795918367346938</v>
      </c>
    </row>
    <row r="29" spans="1:17" ht="19.5" customHeight="1" x14ac:dyDescent="0.35">
      <c r="B29" s="31" t="s">
        <v>27</v>
      </c>
      <c r="C29" s="31">
        <f>SUM($C$28:C$28)</f>
        <v>169</v>
      </c>
      <c r="D29" s="31">
        <f>SUM($C$28:D$28)</f>
        <v>238</v>
      </c>
      <c r="E29" s="31">
        <f>SUM($C$28:E$28)</f>
        <v>430</v>
      </c>
      <c r="F29" s="31">
        <f>SUM($C$28:F$28)</f>
        <v>629</v>
      </c>
      <c r="G29" s="31">
        <f>SUM($C$28:G$28)</f>
        <v>833</v>
      </c>
      <c r="H29" s="31">
        <f>SUM($C$28:H$28)</f>
        <v>62</v>
      </c>
      <c r="I29" s="31">
        <f>SUM($C$28:I$28)</f>
        <v>186</v>
      </c>
      <c r="J29" s="31">
        <f>SUM($C$28:J$28)</f>
        <v>340</v>
      </c>
      <c r="K29" s="31">
        <f>SUM($C$28:K$28)</f>
        <v>-381</v>
      </c>
      <c r="L29" s="31">
        <f>SUM($C$28:L$28)</f>
        <v>-272</v>
      </c>
      <c r="M29" s="31">
        <f>SUM($C$28:M$28)</f>
        <v>-238</v>
      </c>
      <c r="N29" s="31">
        <f>SUM($C$28:N$28)</f>
        <v>-299</v>
      </c>
      <c r="O29" s="31"/>
      <c r="P29" s="31"/>
    </row>
    <row r="30" spans="1:17" ht="19.5" customHeight="1" thickBot="1" x14ac:dyDescent="0.4">
      <c r="B30" s="32"/>
      <c r="C30" s="32"/>
      <c r="D30" s="32"/>
      <c r="E30" s="32"/>
      <c r="F30" s="32"/>
      <c r="G30" s="32"/>
      <c r="H30" s="32"/>
      <c r="I30" s="32"/>
      <c r="J30" s="32"/>
      <c r="K30" s="32"/>
      <c r="L30" s="32"/>
      <c r="M30" s="32"/>
      <c r="N30" s="32"/>
      <c r="O30" s="32"/>
      <c r="P30" s="32"/>
    </row>
    <row r="31" spans="1:17" ht="19.5" customHeight="1" thickTop="1" thickBot="1" x14ac:dyDescent="0.35">
      <c r="A31" s="16"/>
      <c r="B31" s="33" t="s">
        <v>14</v>
      </c>
      <c r="C31" s="34" t="str">
        <f ca="1">FirstMonth</f>
        <v xml:space="preserve">JAN </v>
      </c>
      <c r="D31" s="34" t="str">
        <f t="shared" ref="D31:N31" ca="1" si="2">NextMonth</f>
        <v xml:space="preserve">FEB </v>
      </c>
      <c r="E31" s="34" t="str">
        <f t="shared" ca="1" si="2"/>
        <v xml:space="preserve">MAR </v>
      </c>
      <c r="F31" s="34" t="str">
        <f t="shared" ca="1" si="2"/>
        <v xml:space="preserve">APR </v>
      </c>
      <c r="G31" s="34" t="str">
        <f t="shared" ca="1" si="2"/>
        <v xml:space="preserve">MAY </v>
      </c>
      <c r="H31" s="34" t="str">
        <f t="shared" ca="1" si="2"/>
        <v xml:space="preserve">JUN </v>
      </c>
      <c r="I31" s="34" t="str">
        <f t="shared" ca="1" si="2"/>
        <v xml:space="preserve">JUL </v>
      </c>
      <c r="J31" s="34" t="str">
        <f t="shared" ca="1" si="2"/>
        <v xml:space="preserve">AUG </v>
      </c>
      <c r="K31" s="34" t="str">
        <f t="shared" ca="1" si="2"/>
        <v xml:space="preserve">SEP </v>
      </c>
      <c r="L31" s="34" t="str">
        <f t="shared" ca="1" si="2"/>
        <v xml:space="preserve">OCT </v>
      </c>
      <c r="M31" s="34" t="str">
        <f t="shared" ca="1" si="2"/>
        <v xml:space="preserve">NOV </v>
      </c>
      <c r="N31" s="34" t="str">
        <f t="shared" ca="1" si="2"/>
        <v xml:space="preserve">DEC </v>
      </c>
      <c r="O31" s="34" t="s">
        <v>17</v>
      </c>
      <c r="P31" s="35" t="s">
        <v>18</v>
      </c>
      <c r="Q31" s="28"/>
    </row>
    <row r="32" spans="1:17" ht="19.5" customHeight="1" thickTop="1" x14ac:dyDescent="0.35">
      <c r="B32" s="36" t="s">
        <v>4</v>
      </c>
      <c r="C32" s="37">
        <v>0</v>
      </c>
      <c r="D32" s="37">
        <v>0</v>
      </c>
      <c r="E32" s="37">
        <v>750</v>
      </c>
      <c r="F32" s="37">
        <v>750</v>
      </c>
      <c r="G32" s="37">
        <v>750</v>
      </c>
      <c r="H32" s="37">
        <v>750</v>
      </c>
      <c r="I32" s="37">
        <v>750</v>
      </c>
      <c r="J32" s="37">
        <v>750</v>
      </c>
      <c r="K32" s="37">
        <v>750</v>
      </c>
      <c r="L32" s="37">
        <v>750</v>
      </c>
      <c r="M32" s="37">
        <v>750</v>
      </c>
      <c r="N32" s="37">
        <v>750</v>
      </c>
      <c r="O32" s="38">
        <f t="shared" ref="O32:O37" si="3">SUM(C32:N32)</f>
        <v>7500</v>
      </c>
      <c r="P32" s="39">
        <f ca="1">INDEX($C32:$O32,,SelectedPeriodColumn)/INDEX($C$37:$O$37,,SelectedPeriodColumn)</f>
        <v>0</v>
      </c>
    </row>
    <row r="33" spans="1:17" ht="19.5" customHeight="1" x14ac:dyDescent="0.35">
      <c r="B33" s="40" t="s">
        <v>1</v>
      </c>
      <c r="C33" s="41">
        <v>450</v>
      </c>
      <c r="D33" s="41">
        <v>450</v>
      </c>
      <c r="E33" s="41">
        <v>450</v>
      </c>
      <c r="F33" s="41">
        <v>450</v>
      </c>
      <c r="G33" s="41">
        <v>450</v>
      </c>
      <c r="H33" s="41">
        <v>450</v>
      </c>
      <c r="I33" s="41">
        <v>450</v>
      </c>
      <c r="J33" s="41">
        <v>450</v>
      </c>
      <c r="K33" s="41">
        <v>550</v>
      </c>
      <c r="L33" s="41">
        <v>350</v>
      </c>
      <c r="M33" s="41">
        <v>350</v>
      </c>
      <c r="N33" s="41">
        <v>350</v>
      </c>
      <c r="O33" s="42">
        <f t="shared" si="3"/>
        <v>5200</v>
      </c>
      <c r="P33" s="43">
        <f ca="1">INDEX($C33:$O33,,SelectedPeriodColumn)/INDEX($C$37:$O$37,,SelectedPeriodColumn)</f>
        <v>0.36734693877551022</v>
      </c>
    </row>
    <row r="34" spans="1:17" ht="19.5" customHeight="1" x14ac:dyDescent="0.35">
      <c r="B34" s="40" t="s">
        <v>2</v>
      </c>
      <c r="C34" s="41">
        <v>200</v>
      </c>
      <c r="D34" s="41">
        <v>200</v>
      </c>
      <c r="E34" s="41">
        <v>1000</v>
      </c>
      <c r="F34" s="41">
        <v>350</v>
      </c>
      <c r="G34" s="41">
        <v>350</v>
      </c>
      <c r="H34" s="41">
        <v>350</v>
      </c>
      <c r="I34" s="41">
        <v>350</v>
      </c>
      <c r="J34" s="41">
        <v>350</v>
      </c>
      <c r="K34" s="41">
        <v>350</v>
      </c>
      <c r="L34" s="41">
        <v>350</v>
      </c>
      <c r="M34" s="41">
        <v>350</v>
      </c>
      <c r="N34" s="41">
        <v>350</v>
      </c>
      <c r="O34" s="42">
        <f t="shared" si="3"/>
        <v>4550</v>
      </c>
      <c r="P34" s="43">
        <f ca="1">INDEX($C34:$O34,,SelectedPeriodColumn)/INDEX($C$37:$O$37,,SelectedPeriodColumn)</f>
        <v>0.16326530612244897</v>
      </c>
    </row>
    <row r="35" spans="1:17" ht="19.5" customHeight="1" x14ac:dyDescent="0.35">
      <c r="B35" s="40" t="s">
        <v>5</v>
      </c>
      <c r="C35" s="41">
        <v>500</v>
      </c>
      <c r="D35" s="41">
        <v>350</v>
      </c>
      <c r="E35" s="41">
        <v>150</v>
      </c>
      <c r="F35" s="41">
        <v>0</v>
      </c>
      <c r="G35" s="41">
        <v>0</v>
      </c>
      <c r="H35" s="41">
        <v>0</v>
      </c>
      <c r="I35" s="41">
        <v>0</v>
      </c>
      <c r="J35" s="41">
        <v>0</v>
      </c>
      <c r="K35" s="41">
        <v>0</v>
      </c>
      <c r="L35" s="41">
        <v>0</v>
      </c>
      <c r="M35" s="41">
        <v>0</v>
      </c>
      <c r="N35" s="41">
        <v>0</v>
      </c>
      <c r="O35" s="42">
        <f t="shared" si="3"/>
        <v>1000</v>
      </c>
      <c r="P35" s="43">
        <f ca="1">INDEX($C35:$O35,,SelectedPeriodColumn)/INDEX($C$37:$O$37,,SelectedPeriodColumn)</f>
        <v>0.40816326530612246</v>
      </c>
    </row>
    <row r="36" spans="1:17" ht="19.5" customHeight="1" x14ac:dyDescent="0.35">
      <c r="B36" s="44" t="s">
        <v>3</v>
      </c>
      <c r="C36" s="45">
        <v>75</v>
      </c>
      <c r="D36" s="45">
        <v>75</v>
      </c>
      <c r="E36" s="45">
        <v>75</v>
      </c>
      <c r="F36" s="45">
        <v>75</v>
      </c>
      <c r="G36" s="45">
        <v>75</v>
      </c>
      <c r="H36" s="45">
        <v>75</v>
      </c>
      <c r="I36" s="45">
        <v>75</v>
      </c>
      <c r="J36" s="45">
        <v>75</v>
      </c>
      <c r="K36" s="45">
        <v>75</v>
      </c>
      <c r="L36" s="45">
        <v>75</v>
      </c>
      <c r="M36" s="45">
        <v>75</v>
      </c>
      <c r="N36" s="45">
        <v>75</v>
      </c>
      <c r="O36" s="46">
        <f t="shared" si="3"/>
        <v>900</v>
      </c>
      <c r="P36" s="47">
        <f ca="1">INDEX($C36:$O36,,SelectedPeriodColumn)/INDEX($C$37:$O$37,,SelectedPeriodColumn)</f>
        <v>6.1224489795918366E-2</v>
      </c>
    </row>
    <row r="37" spans="1:17" ht="19.5" customHeight="1" x14ac:dyDescent="0.35">
      <c r="B37" s="48" t="s">
        <v>16</v>
      </c>
      <c r="C37" s="49">
        <f t="shared" ref="C37:N37" si="4">SUM(C32:C36)</f>
        <v>1225</v>
      </c>
      <c r="D37" s="49">
        <f t="shared" si="4"/>
        <v>1075</v>
      </c>
      <c r="E37" s="49">
        <f t="shared" si="4"/>
        <v>2425</v>
      </c>
      <c r="F37" s="49">
        <f t="shared" si="4"/>
        <v>1625</v>
      </c>
      <c r="G37" s="49">
        <f t="shared" si="4"/>
        <v>1625</v>
      </c>
      <c r="H37" s="49">
        <f t="shared" si="4"/>
        <v>1625</v>
      </c>
      <c r="I37" s="49">
        <f t="shared" si="4"/>
        <v>1625</v>
      </c>
      <c r="J37" s="49">
        <f t="shared" si="4"/>
        <v>1625</v>
      </c>
      <c r="K37" s="49">
        <f t="shared" si="4"/>
        <v>1725</v>
      </c>
      <c r="L37" s="49">
        <f t="shared" si="4"/>
        <v>1525</v>
      </c>
      <c r="M37" s="49">
        <f t="shared" si="4"/>
        <v>1525</v>
      </c>
      <c r="N37" s="49">
        <f t="shared" si="4"/>
        <v>1525</v>
      </c>
      <c r="O37" s="49">
        <f t="shared" si="3"/>
        <v>19150</v>
      </c>
      <c r="P37" s="50">
        <f ca="1">INDEX($C37:$O37,,SelectedPeriodColumn)/INDEX($C$37:$O$37,,SelectedPeriodColumn)</f>
        <v>1</v>
      </c>
    </row>
    <row r="38" spans="1:17" ht="19.5" customHeight="1" thickBot="1" x14ac:dyDescent="0.4">
      <c r="B38" s="32"/>
      <c r="C38" s="32"/>
      <c r="D38" s="32"/>
      <c r="E38" s="32"/>
      <c r="F38" s="32"/>
      <c r="G38" s="32"/>
      <c r="H38" s="32"/>
      <c r="I38" s="32"/>
      <c r="J38" s="32"/>
      <c r="K38" s="32"/>
      <c r="L38" s="32"/>
      <c r="M38" s="32"/>
      <c r="N38" s="32"/>
      <c r="O38" s="32"/>
      <c r="P38" s="32"/>
    </row>
    <row r="39" spans="1:17" ht="19.5" customHeight="1" thickTop="1" x14ac:dyDescent="0.3">
      <c r="B39" s="51" t="s">
        <v>15</v>
      </c>
      <c r="C39" s="52" t="str">
        <f ca="1">FirstMonth</f>
        <v xml:space="preserve">JAN </v>
      </c>
      <c r="D39" s="52" t="str">
        <f t="shared" ref="D39:N39" ca="1" si="5">NextMonth</f>
        <v xml:space="preserve">FEB </v>
      </c>
      <c r="E39" s="52" t="str">
        <f t="shared" ca="1" si="5"/>
        <v xml:space="preserve">MAR </v>
      </c>
      <c r="F39" s="52" t="str">
        <f t="shared" ca="1" si="5"/>
        <v xml:space="preserve">APR </v>
      </c>
      <c r="G39" s="52" t="str">
        <f t="shared" ca="1" si="5"/>
        <v xml:space="preserve">MAY </v>
      </c>
      <c r="H39" s="52" t="str">
        <f t="shared" ca="1" si="5"/>
        <v xml:space="preserve">JUN </v>
      </c>
      <c r="I39" s="52" t="str">
        <f t="shared" ca="1" si="5"/>
        <v xml:space="preserve">JUL </v>
      </c>
      <c r="J39" s="52" t="str">
        <f t="shared" ca="1" si="5"/>
        <v xml:space="preserve">AUG </v>
      </c>
      <c r="K39" s="52" t="str">
        <f t="shared" ca="1" si="5"/>
        <v xml:space="preserve">SEP </v>
      </c>
      <c r="L39" s="52" t="str">
        <f t="shared" ca="1" si="5"/>
        <v xml:space="preserve">OCT </v>
      </c>
      <c r="M39" s="52" t="str">
        <f t="shared" ca="1" si="5"/>
        <v xml:space="preserve">NOV </v>
      </c>
      <c r="N39" s="52" t="str">
        <f t="shared" ca="1" si="5"/>
        <v xml:space="preserve">DEC </v>
      </c>
      <c r="O39" s="52" t="s">
        <v>17</v>
      </c>
      <c r="P39" s="53" t="s">
        <v>18</v>
      </c>
      <c r="Q39" s="28"/>
    </row>
    <row r="40" spans="1:17" ht="19.5" customHeight="1" x14ac:dyDescent="0.35">
      <c r="A40" s="16"/>
      <c r="B40" s="54" t="s">
        <v>25</v>
      </c>
      <c r="C40" s="36">
        <f t="shared" ref="C40:N40" si="6">SUM(C41:C43)</f>
        <v>565</v>
      </c>
      <c r="D40" s="36">
        <f t="shared" si="6"/>
        <v>565</v>
      </c>
      <c r="E40" s="36">
        <f t="shared" si="6"/>
        <v>565</v>
      </c>
      <c r="F40" s="36">
        <f t="shared" si="6"/>
        <v>565</v>
      </c>
      <c r="G40" s="36">
        <f t="shared" si="6"/>
        <v>565</v>
      </c>
      <c r="H40" s="36">
        <f t="shared" si="6"/>
        <v>565</v>
      </c>
      <c r="I40" s="36">
        <f t="shared" si="6"/>
        <v>565</v>
      </c>
      <c r="J40" s="36">
        <f t="shared" si="6"/>
        <v>565</v>
      </c>
      <c r="K40" s="36">
        <f t="shared" si="6"/>
        <v>565</v>
      </c>
      <c r="L40" s="36">
        <f t="shared" si="6"/>
        <v>565</v>
      </c>
      <c r="M40" s="36">
        <f t="shared" si="6"/>
        <v>565</v>
      </c>
      <c r="N40" s="36">
        <f t="shared" si="6"/>
        <v>565</v>
      </c>
      <c r="O40" s="55">
        <f>SUM(C40:N40)</f>
        <v>6780</v>
      </c>
      <c r="P40" s="56">
        <f ca="1">INDEX($C40:$O40,,SelectedPeriodColumn)/INDEX($C$72:$O$72,,SelectedPeriodColumn)</f>
        <v>0.53503787878787878</v>
      </c>
    </row>
    <row r="41" spans="1:17" ht="19.5" customHeight="1" x14ac:dyDescent="0.35">
      <c r="B41" s="57"/>
      <c r="C41" s="58">
        <v>315</v>
      </c>
      <c r="D41" s="58">
        <v>315</v>
      </c>
      <c r="E41" s="58">
        <v>315</v>
      </c>
      <c r="F41" s="58">
        <v>315</v>
      </c>
      <c r="G41" s="58">
        <v>315</v>
      </c>
      <c r="H41" s="58">
        <v>315</v>
      </c>
      <c r="I41" s="58">
        <v>315</v>
      </c>
      <c r="J41" s="58">
        <v>315</v>
      </c>
      <c r="K41" s="58">
        <v>315</v>
      </c>
      <c r="L41" s="58">
        <v>315</v>
      </c>
      <c r="M41" s="58">
        <v>315</v>
      </c>
      <c r="N41" s="58">
        <v>315</v>
      </c>
      <c r="O41" s="59">
        <f>SUM(C41:N41)</f>
        <v>3780</v>
      </c>
      <c r="P41" s="43">
        <f ca="1">INDEX($C41:$O41,,SelectedPeriodColumn)/INDEX($C$72:$O$72,,SelectedPeriodColumn)</f>
        <v>0.29829545454545453</v>
      </c>
    </row>
    <row r="42" spans="1:17" ht="19.5" customHeight="1" x14ac:dyDescent="0.35">
      <c r="B42" s="57"/>
      <c r="C42" s="60">
        <v>200</v>
      </c>
      <c r="D42" s="60">
        <v>200</v>
      </c>
      <c r="E42" s="60">
        <v>200</v>
      </c>
      <c r="F42" s="60">
        <v>200</v>
      </c>
      <c r="G42" s="60">
        <v>200</v>
      </c>
      <c r="H42" s="60">
        <v>200</v>
      </c>
      <c r="I42" s="60">
        <v>200</v>
      </c>
      <c r="J42" s="60">
        <v>200</v>
      </c>
      <c r="K42" s="60">
        <v>200</v>
      </c>
      <c r="L42" s="60">
        <v>200</v>
      </c>
      <c r="M42" s="60">
        <v>200</v>
      </c>
      <c r="N42" s="60">
        <v>200</v>
      </c>
      <c r="O42" s="59">
        <f>SUM(C42:N42)</f>
        <v>2400</v>
      </c>
      <c r="P42" s="43">
        <f ca="1">INDEX($C42:$O42,,SelectedPeriodColumn)/INDEX($C$72:$O$72,,SelectedPeriodColumn)</f>
        <v>0.18939393939393939</v>
      </c>
    </row>
    <row r="43" spans="1:17" ht="19.5" customHeight="1" x14ac:dyDescent="0.35">
      <c r="B43" s="57"/>
      <c r="C43" s="61">
        <v>50</v>
      </c>
      <c r="D43" s="61">
        <v>50</v>
      </c>
      <c r="E43" s="61">
        <v>50</v>
      </c>
      <c r="F43" s="61">
        <v>50</v>
      </c>
      <c r="G43" s="61">
        <v>50</v>
      </c>
      <c r="H43" s="61">
        <v>50</v>
      </c>
      <c r="I43" s="61">
        <v>50</v>
      </c>
      <c r="J43" s="61">
        <v>50</v>
      </c>
      <c r="K43" s="61">
        <v>50</v>
      </c>
      <c r="L43" s="61">
        <v>50</v>
      </c>
      <c r="M43" s="61">
        <v>50</v>
      </c>
      <c r="N43" s="61">
        <v>50</v>
      </c>
      <c r="O43" s="62">
        <f>SUM(C43:N43)</f>
        <v>600</v>
      </c>
      <c r="P43" s="47">
        <f ca="1">INDEX($C43:$O43,,SelectedPeriodColumn)/INDEX($C$72:$O$72,,SelectedPeriodColumn)</f>
        <v>4.7348484848484848E-2</v>
      </c>
    </row>
    <row r="44" spans="1:17" ht="19.5" customHeight="1" x14ac:dyDescent="0.35">
      <c r="B44" s="63"/>
      <c r="C44" s="64"/>
      <c r="D44" s="64"/>
      <c r="E44" s="64"/>
      <c r="F44" s="64"/>
      <c r="G44" s="64"/>
      <c r="H44" s="64"/>
      <c r="I44" s="64"/>
      <c r="J44" s="64"/>
      <c r="K44" s="64"/>
      <c r="L44" s="64"/>
      <c r="M44" s="64"/>
      <c r="N44" s="64"/>
      <c r="O44" s="64"/>
      <c r="P44" s="64"/>
    </row>
    <row r="45" spans="1:17" ht="19.5" customHeight="1" x14ac:dyDescent="0.35">
      <c r="B45" s="54" t="s">
        <v>24</v>
      </c>
      <c r="C45" s="36">
        <f t="shared" ref="C45:N45" si="7">SUM(C46:C47)</f>
        <v>0</v>
      </c>
      <c r="D45" s="36">
        <f t="shared" si="7"/>
        <v>0</v>
      </c>
      <c r="E45" s="36">
        <f t="shared" si="7"/>
        <v>750</v>
      </c>
      <c r="F45" s="36">
        <f t="shared" si="7"/>
        <v>0</v>
      </c>
      <c r="G45" s="36">
        <f t="shared" si="7"/>
        <v>0</v>
      </c>
      <c r="H45" s="36">
        <f t="shared" si="7"/>
        <v>650</v>
      </c>
      <c r="I45" s="36">
        <f t="shared" si="7"/>
        <v>0</v>
      </c>
      <c r="J45" s="36">
        <f t="shared" si="7"/>
        <v>0</v>
      </c>
      <c r="K45" s="36">
        <f t="shared" si="7"/>
        <v>650</v>
      </c>
      <c r="L45" s="36">
        <f t="shared" si="7"/>
        <v>0</v>
      </c>
      <c r="M45" s="36">
        <f t="shared" si="7"/>
        <v>0</v>
      </c>
      <c r="N45" s="36">
        <f t="shared" si="7"/>
        <v>0</v>
      </c>
      <c r="O45" s="55">
        <f>SUM(C45:N45)</f>
        <v>2050</v>
      </c>
      <c r="P45" s="56">
        <f ca="1">INDEX($C45:$O45,,SelectedPeriodColumn)/INDEX($C$72:$O$72,,SelectedPeriodColumn)</f>
        <v>0</v>
      </c>
    </row>
    <row r="46" spans="1:17" ht="19.5" customHeight="1" x14ac:dyDescent="0.35">
      <c r="B46" s="57"/>
      <c r="C46" s="41">
        <v>0</v>
      </c>
      <c r="D46" s="41">
        <v>0</v>
      </c>
      <c r="E46" s="41">
        <v>500</v>
      </c>
      <c r="F46" s="41">
        <v>0</v>
      </c>
      <c r="G46" s="41">
        <v>0</v>
      </c>
      <c r="H46" s="41">
        <v>500</v>
      </c>
      <c r="I46" s="41">
        <v>0</v>
      </c>
      <c r="J46" s="41">
        <v>0</v>
      </c>
      <c r="K46" s="41">
        <v>500</v>
      </c>
      <c r="L46" s="41">
        <v>0</v>
      </c>
      <c r="M46" s="41">
        <v>0</v>
      </c>
      <c r="N46" s="41">
        <v>0</v>
      </c>
      <c r="O46" s="59">
        <f>SUM(C46:N46)</f>
        <v>1500</v>
      </c>
      <c r="P46" s="43">
        <f ca="1">INDEX($C46:$O46,,SelectedPeriodColumn)/INDEX($C$72:$O$72,,SelectedPeriodColumn)</f>
        <v>0</v>
      </c>
    </row>
    <row r="47" spans="1:17" ht="19.5" customHeight="1" x14ac:dyDescent="0.35">
      <c r="B47" s="57"/>
      <c r="C47" s="45">
        <v>0</v>
      </c>
      <c r="D47" s="45">
        <v>0</v>
      </c>
      <c r="E47" s="45">
        <v>250</v>
      </c>
      <c r="F47" s="45">
        <v>0</v>
      </c>
      <c r="G47" s="45">
        <v>0</v>
      </c>
      <c r="H47" s="45">
        <v>150</v>
      </c>
      <c r="I47" s="45">
        <v>0</v>
      </c>
      <c r="J47" s="45">
        <v>0</v>
      </c>
      <c r="K47" s="45">
        <v>150</v>
      </c>
      <c r="L47" s="45">
        <v>0</v>
      </c>
      <c r="M47" s="45">
        <v>0</v>
      </c>
      <c r="N47" s="45">
        <v>0</v>
      </c>
      <c r="O47" s="62">
        <f>SUM(C47:N47)</f>
        <v>550</v>
      </c>
      <c r="P47" s="47">
        <f ca="1">INDEX($C47:$O47,,SelectedPeriodColumn)/INDEX($C$72:$O$72,,SelectedPeriodColumn)</f>
        <v>0</v>
      </c>
    </row>
    <row r="48" spans="1:17" ht="19.5" customHeight="1" x14ac:dyDescent="0.35">
      <c r="B48" s="63"/>
      <c r="C48" s="64"/>
      <c r="D48" s="64"/>
      <c r="E48" s="64"/>
      <c r="F48" s="64"/>
      <c r="G48" s="64"/>
      <c r="H48" s="64"/>
      <c r="I48" s="64"/>
      <c r="J48" s="64"/>
      <c r="K48" s="64"/>
      <c r="L48" s="64"/>
      <c r="M48" s="64"/>
      <c r="N48" s="64"/>
      <c r="O48" s="64"/>
      <c r="P48" s="64"/>
    </row>
    <row r="49" spans="2:16" ht="19.5" customHeight="1" x14ac:dyDescent="0.35">
      <c r="B49" s="54" t="s">
        <v>7</v>
      </c>
      <c r="C49" s="36">
        <f t="shared" ref="C49:N49" si="8">SUM(C50:C51)</f>
        <v>0</v>
      </c>
      <c r="D49" s="36">
        <f t="shared" si="8"/>
        <v>0</v>
      </c>
      <c r="E49" s="36">
        <f t="shared" si="8"/>
        <v>325</v>
      </c>
      <c r="F49" s="36">
        <f t="shared" si="8"/>
        <v>20</v>
      </c>
      <c r="G49" s="36">
        <f t="shared" si="8"/>
        <v>20</v>
      </c>
      <c r="H49" s="36">
        <f t="shared" si="8"/>
        <v>325</v>
      </c>
      <c r="I49" s="36">
        <f t="shared" si="8"/>
        <v>10</v>
      </c>
      <c r="J49" s="36">
        <f t="shared" si="8"/>
        <v>10</v>
      </c>
      <c r="K49" s="36">
        <f t="shared" si="8"/>
        <v>400</v>
      </c>
      <c r="L49" s="36">
        <f t="shared" si="8"/>
        <v>15</v>
      </c>
      <c r="M49" s="36">
        <f t="shared" si="8"/>
        <v>15</v>
      </c>
      <c r="N49" s="36">
        <f t="shared" si="8"/>
        <v>15</v>
      </c>
      <c r="O49" s="55">
        <f>SUM(C49:N49)</f>
        <v>1155</v>
      </c>
      <c r="P49" s="56">
        <f ca="1">INDEX($C49:$O49,,SelectedPeriodColumn)/INDEX($C$72:$O$72,,SelectedPeriodColumn)</f>
        <v>0</v>
      </c>
    </row>
    <row r="50" spans="2:16" ht="19.5" customHeight="1" x14ac:dyDescent="0.35">
      <c r="B50" s="36"/>
      <c r="C50" s="41">
        <v>0</v>
      </c>
      <c r="D50" s="41">
        <v>0</v>
      </c>
      <c r="E50" s="41">
        <v>225</v>
      </c>
      <c r="F50" s="41">
        <v>0</v>
      </c>
      <c r="G50" s="41">
        <v>0</v>
      </c>
      <c r="H50" s="41">
        <v>275</v>
      </c>
      <c r="I50" s="41">
        <v>0</v>
      </c>
      <c r="J50" s="41">
        <v>0</v>
      </c>
      <c r="K50" s="41">
        <v>325</v>
      </c>
      <c r="L50" s="41">
        <v>0</v>
      </c>
      <c r="M50" s="41">
        <v>0</v>
      </c>
      <c r="N50" s="41">
        <v>0</v>
      </c>
      <c r="O50" s="59">
        <f>SUM(C50:N50)</f>
        <v>825</v>
      </c>
      <c r="P50" s="43">
        <f ca="1">INDEX($C50:$O50,,SelectedPeriodColumn)/INDEX($C$72:$O$72,,SelectedPeriodColumn)</f>
        <v>0</v>
      </c>
    </row>
    <row r="51" spans="2:16" ht="19.5" customHeight="1" x14ac:dyDescent="0.35">
      <c r="B51" s="36"/>
      <c r="C51" s="45">
        <v>0</v>
      </c>
      <c r="D51" s="45">
        <v>0</v>
      </c>
      <c r="E51" s="45">
        <v>100</v>
      </c>
      <c r="F51" s="45">
        <v>20</v>
      </c>
      <c r="G51" s="45">
        <v>20</v>
      </c>
      <c r="H51" s="45">
        <v>50</v>
      </c>
      <c r="I51" s="45">
        <v>10</v>
      </c>
      <c r="J51" s="45">
        <v>10</v>
      </c>
      <c r="K51" s="45">
        <v>75</v>
      </c>
      <c r="L51" s="45">
        <v>15</v>
      </c>
      <c r="M51" s="45">
        <v>15</v>
      </c>
      <c r="N51" s="45">
        <v>15</v>
      </c>
      <c r="O51" s="62">
        <f>SUM(C51:N51)</f>
        <v>330</v>
      </c>
      <c r="P51" s="47">
        <f ca="1">INDEX($C51:$O51,,SelectedPeriodColumn)/INDEX($C$72:$O$72,,SelectedPeriodColumn)</f>
        <v>0</v>
      </c>
    </row>
    <row r="52" spans="2:16" ht="19.5" customHeight="1" x14ac:dyDescent="0.35">
      <c r="B52" s="63"/>
      <c r="C52" s="64"/>
      <c r="D52" s="64"/>
      <c r="E52" s="64"/>
      <c r="F52" s="64"/>
      <c r="G52" s="64"/>
      <c r="H52" s="64"/>
      <c r="I52" s="64"/>
      <c r="J52" s="64"/>
      <c r="K52" s="64"/>
      <c r="L52" s="64"/>
      <c r="M52" s="64"/>
      <c r="N52" s="64"/>
      <c r="O52" s="64"/>
      <c r="P52" s="64"/>
    </row>
    <row r="53" spans="2:16" ht="19.5" customHeight="1" x14ac:dyDescent="0.35">
      <c r="B53" s="54" t="s">
        <v>0</v>
      </c>
      <c r="C53" s="36">
        <f t="shared" ref="C53:N53" si="9">SUM(C54:C57)</f>
        <v>224</v>
      </c>
      <c r="D53" s="36">
        <f t="shared" si="9"/>
        <v>174</v>
      </c>
      <c r="E53" s="36">
        <f t="shared" si="9"/>
        <v>174</v>
      </c>
      <c r="F53" s="36">
        <f t="shared" si="9"/>
        <v>219</v>
      </c>
      <c r="G53" s="36">
        <f t="shared" si="9"/>
        <v>174</v>
      </c>
      <c r="H53" s="36">
        <f t="shared" si="9"/>
        <v>174</v>
      </c>
      <c r="I53" s="36">
        <f t="shared" si="9"/>
        <v>274</v>
      </c>
      <c r="J53" s="36">
        <f t="shared" si="9"/>
        <v>219</v>
      </c>
      <c r="K53" s="36">
        <f t="shared" si="9"/>
        <v>174</v>
      </c>
      <c r="L53" s="36">
        <f t="shared" si="9"/>
        <v>174</v>
      </c>
      <c r="M53" s="36">
        <f t="shared" si="9"/>
        <v>224</v>
      </c>
      <c r="N53" s="36">
        <f t="shared" si="9"/>
        <v>269</v>
      </c>
      <c r="O53" s="55">
        <f>SUM(C53:N53)</f>
        <v>2473</v>
      </c>
      <c r="P53" s="56">
        <f ca="1">INDEX($C53:$O53,,SelectedPeriodColumn)/INDEX($C$72:$O$72,,SelectedPeriodColumn)</f>
        <v>0.21212121212121213</v>
      </c>
    </row>
    <row r="54" spans="2:16" ht="19.5" customHeight="1" x14ac:dyDescent="0.35">
      <c r="B54" s="57"/>
      <c r="C54" s="41">
        <v>30</v>
      </c>
      <c r="D54" s="41">
        <v>30</v>
      </c>
      <c r="E54" s="41">
        <v>30</v>
      </c>
      <c r="F54" s="41">
        <v>75</v>
      </c>
      <c r="G54" s="41">
        <v>30</v>
      </c>
      <c r="H54" s="41">
        <v>30</v>
      </c>
      <c r="I54" s="41">
        <v>30</v>
      </c>
      <c r="J54" s="41">
        <v>75</v>
      </c>
      <c r="K54" s="41">
        <v>30</v>
      </c>
      <c r="L54" s="41">
        <v>30</v>
      </c>
      <c r="M54" s="41">
        <v>30</v>
      </c>
      <c r="N54" s="41">
        <v>75</v>
      </c>
      <c r="O54" s="59">
        <f>SUM(C54:N54)</f>
        <v>495</v>
      </c>
      <c r="P54" s="43">
        <f ca="1">INDEX($C54:$O54,,SelectedPeriodColumn)/INDEX($C$72:$O$72,,SelectedPeriodColumn)</f>
        <v>2.8409090909090908E-2</v>
      </c>
    </row>
    <row r="55" spans="2:16" ht="19.5" customHeight="1" x14ac:dyDescent="0.35">
      <c r="B55" s="57"/>
      <c r="C55" s="41">
        <v>129</v>
      </c>
      <c r="D55" s="41">
        <v>129</v>
      </c>
      <c r="E55" s="41">
        <v>129</v>
      </c>
      <c r="F55" s="41">
        <v>129</v>
      </c>
      <c r="G55" s="41">
        <v>129</v>
      </c>
      <c r="H55" s="41">
        <v>129</v>
      </c>
      <c r="I55" s="41">
        <v>129</v>
      </c>
      <c r="J55" s="41">
        <v>129</v>
      </c>
      <c r="K55" s="41">
        <v>129</v>
      </c>
      <c r="L55" s="41">
        <v>129</v>
      </c>
      <c r="M55" s="41">
        <v>129</v>
      </c>
      <c r="N55" s="41">
        <v>129</v>
      </c>
      <c r="O55" s="59">
        <f>SUM(C55:N55)</f>
        <v>1548</v>
      </c>
      <c r="P55" s="43">
        <f ca="1">INDEX($C55:$O55,,SelectedPeriodColumn)/INDEX($C$72:$O$72,,SelectedPeriodColumn)</f>
        <v>0.12215909090909091</v>
      </c>
    </row>
    <row r="56" spans="2:16" ht="19.5" customHeight="1" x14ac:dyDescent="0.35">
      <c r="B56" s="57"/>
      <c r="C56" s="41">
        <v>15</v>
      </c>
      <c r="D56" s="41">
        <v>15</v>
      </c>
      <c r="E56" s="41">
        <v>15</v>
      </c>
      <c r="F56" s="41">
        <v>15</v>
      </c>
      <c r="G56" s="41">
        <v>15</v>
      </c>
      <c r="H56" s="41">
        <v>15</v>
      </c>
      <c r="I56" s="41">
        <v>15</v>
      </c>
      <c r="J56" s="41">
        <v>15</v>
      </c>
      <c r="K56" s="41">
        <v>15</v>
      </c>
      <c r="L56" s="41">
        <v>15</v>
      </c>
      <c r="M56" s="41">
        <v>15</v>
      </c>
      <c r="N56" s="41">
        <v>15</v>
      </c>
      <c r="O56" s="59">
        <f>SUM(C56:N56)</f>
        <v>180</v>
      </c>
      <c r="P56" s="43">
        <f ca="1">INDEX($C56:$O56,,SelectedPeriodColumn)/INDEX($C$72:$O$72,,SelectedPeriodColumn)</f>
        <v>1.4204545454545454E-2</v>
      </c>
    </row>
    <row r="57" spans="2:16" ht="19.5" customHeight="1" x14ac:dyDescent="0.35">
      <c r="B57" s="57"/>
      <c r="C57" s="45">
        <v>50</v>
      </c>
      <c r="D57" s="45">
        <v>0</v>
      </c>
      <c r="E57" s="45">
        <v>0</v>
      </c>
      <c r="F57" s="45">
        <v>0</v>
      </c>
      <c r="G57" s="45">
        <v>0</v>
      </c>
      <c r="H57" s="45">
        <v>0</v>
      </c>
      <c r="I57" s="45">
        <v>100</v>
      </c>
      <c r="J57" s="45">
        <v>0</v>
      </c>
      <c r="K57" s="45">
        <v>0</v>
      </c>
      <c r="L57" s="45">
        <v>0</v>
      </c>
      <c r="M57" s="45">
        <v>50</v>
      </c>
      <c r="N57" s="45">
        <v>50</v>
      </c>
      <c r="O57" s="62">
        <f>SUM(C57:N57)</f>
        <v>250</v>
      </c>
      <c r="P57" s="47">
        <f ca="1">INDEX($C57:$O57,,SelectedPeriodColumn)/INDEX($C$72:$O$72,,SelectedPeriodColumn)</f>
        <v>4.7348484848484848E-2</v>
      </c>
    </row>
    <row r="58" spans="2:16" ht="19.5" customHeight="1" x14ac:dyDescent="0.35">
      <c r="B58" s="64"/>
      <c r="C58" s="64"/>
      <c r="D58" s="64"/>
      <c r="E58" s="64"/>
      <c r="F58" s="64"/>
      <c r="G58" s="64"/>
      <c r="H58" s="64"/>
      <c r="I58" s="64"/>
      <c r="J58" s="64"/>
      <c r="K58" s="64"/>
      <c r="L58" s="64"/>
      <c r="M58" s="64"/>
      <c r="N58" s="64"/>
      <c r="O58" s="64"/>
      <c r="P58" s="64"/>
    </row>
    <row r="59" spans="2:16" ht="19.5" customHeight="1" x14ac:dyDescent="0.35">
      <c r="B59" s="54" t="s">
        <v>6</v>
      </c>
      <c r="C59" s="36">
        <f t="shared" ref="C59:N59" si="10">SUM(C60:C65)</f>
        <v>69</v>
      </c>
      <c r="D59" s="36">
        <f t="shared" si="10"/>
        <v>69</v>
      </c>
      <c r="E59" s="36">
        <f t="shared" si="10"/>
        <v>169</v>
      </c>
      <c r="F59" s="36">
        <f t="shared" si="10"/>
        <v>369</v>
      </c>
      <c r="G59" s="36">
        <f t="shared" si="10"/>
        <v>419</v>
      </c>
      <c r="H59" s="36">
        <f t="shared" si="10"/>
        <v>444</v>
      </c>
      <c r="I59" s="36">
        <f t="shared" si="10"/>
        <v>419</v>
      </c>
      <c r="J59" s="36">
        <f t="shared" si="10"/>
        <v>419</v>
      </c>
      <c r="K59" s="36">
        <f t="shared" si="10"/>
        <v>394</v>
      </c>
      <c r="L59" s="36">
        <f t="shared" si="10"/>
        <v>394</v>
      </c>
      <c r="M59" s="36">
        <f t="shared" si="10"/>
        <v>419</v>
      </c>
      <c r="N59" s="36">
        <f t="shared" si="10"/>
        <v>469</v>
      </c>
      <c r="O59" s="55">
        <f t="shared" ref="O59:O65" si="11">SUM(C59:N59)</f>
        <v>4053</v>
      </c>
      <c r="P59" s="56">
        <f ca="1">INDEX($C59:$O59,,SelectedPeriodColumn)/INDEX($C$72:$O$72,,SelectedPeriodColumn)</f>
        <v>6.5340909090909088E-2</v>
      </c>
    </row>
    <row r="60" spans="2:16" ht="19.5" customHeight="1" x14ac:dyDescent="0.35">
      <c r="B60" s="57"/>
      <c r="C60" s="41">
        <v>0</v>
      </c>
      <c r="D60" s="41">
        <v>0</v>
      </c>
      <c r="E60" s="41">
        <v>0</v>
      </c>
      <c r="F60" s="41">
        <v>50</v>
      </c>
      <c r="G60" s="41">
        <v>100</v>
      </c>
      <c r="H60" s="41">
        <v>100</v>
      </c>
      <c r="I60" s="41">
        <v>100</v>
      </c>
      <c r="J60" s="41">
        <v>100</v>
      </c>
      <c r="K60" s="41">
        <v>75</v>
      </c>
      <c r="L60" s="41">
        <v>75</v>
      </c>
      <c r="M60" s="41">
        <v>100</v>
      </c>
      <c r="N60" s="41">
        <v>100</v>
      </c>
      <c r="O60" s="59">
        <f t="shared" si="11"/>
        <v>800</v>
      </c>
      <c r="P60" s="43">
        <f ca="1">INDEX($C60:$O60,,SelectedPeriodColumn)/INDEX($C$72:$O$72,,SelectedPeriodColumn)</f>
        <v>0</v>
      </c>
    </row>
    <row r="61" spans="2:16" ht="19.5" customHeight="1" x14ac:dyDescent="0.35">
      <c r="B61" s="57"/>
      <c r="C61" s="41">
        <v>69</v>
      </c>
      <c r="D61" s="41">
        <v>69</v>
      </c>
      <c r="E61" s="41">
        <v>69</v>
      </c>
      <c r="F61" s="41">
        <v>69</v>
      </c>
      <c r="G61" s="41">
        <v>69</v>
      </c>
      <c r="H61" s="41">
        <v>69</v>
      </c>
      <c r="I61" s="41">
        <v>69</v>
      </c>
      <c r="J61" s="41">
        <v>69</v>
      </c>
      <c r="K61" s="41">
        <v>69</v>
      </c>
      <c r="L61" s="41">
        <v>69</v>
      </c>
      <c r="M61" s="41">
        <v>69</v>
      </c>
      <c r="N61" s="41">
        <v>69</v>
      </c>
      <c r="O61" s="59">
        <f t="shared" si="11"/>
        <v>828</v>
      </c>
      <c r="P61" s="43">
        <f ca="1">INDEX($C61:$O61,,SelectedPeriodColumn)/INDEX($C$72:$O$72,,SelectedPeriodColumn)</f>
        <v>6.5340909090909088E-2</v>
      </c>
    </row>
    <row r="62" spans="2:16" ht="19.5" customHeight="1" x14ac:dyDescent="0.35">
      <c r="B62" s="57"/>
      <c r="C62" s="41">
        <v>0</v>
      </c>
      <c r="D62" s="41">
        <v>0</v>
      </c>
      <c r="E62" s="41">
        <v>0</v>
      </c>
      <c r="F62" s="41">
        <v>0</v>
      </c>
      <c r="G62" s="41">
        <v>0</v>
      </c>
      <c r="H62" s="41">
        <v>25</v>
      </c>
      <c r="I62" s="41">
        <v>0</v>
      </c>
      <c r="J62" s="41">
        <v>0</v>
      </c>
      <c r="K62" s="41">
        <v>0</v>
      </c>
      <c r="L62" s="41">
        <v>0</v>
      </c>
      <c r="M62" s="41">
        <v>0</v>
      </c>
      <c r="N62" s="41">
        <v>50</v>
      </c>
      <c r="O62" s="59">
        <f t="shared" si="11"/>
        <v>75</v>
      </c>
      <c r="P62" s="43">
        <f ca="1">INDEX($C62:$O62,,SelectedPeriodColumn)/INDEX($C$72:$O$72,,SelectedPeriodColumn)</f>
        <v>0</v>
      </c>
    </row>
    <row r="63" spans="2:16" ht="19.5" customHeight="1" x14ac:dyDescent="0.35">
      <c r="B63" s="57"/>
      <c r="C63" s="41">
        <v>0</v>
      </c>
      <c r="D63" s="41">
        <v>0</v>
      </c>
      <c r="E63" s="41">
        <v>100</v>
      </c>
      <c r="F63" s="41">
        <v>100</v>
      </c>
      <c r="G63" s="41">
        <v>100</v>
      </c>
      <c r="H63" s="41">
        <v>100</v>
      </c>
      <c r="I63" s="41">
        <v>100</v>
      </c>
      <c r="J63" s="41">
        <v>100</v>
      </c>
      <c r="K63" s="41">
        <v>100</v>
      </c>
      <c r="L63" s="41">
        <v>100</v>
      </c>
      <c r="M63" s="41">
        <v>100</v>
      </c>
      <c r="N63" s="41">
        <v>100</v>
      </c>
      <c r="O63" s="59">
        <f t="shared" si="11"/>
        <v>1000</v>
      </c>
      <c r="P63" s="43">
        <f ca="1">INDEX($C63:$O63,,SelectedPeriodColumn)/INDEX($C$72:$O$72,,SelectedPeriodColumn)</f>
        <v>0</v>
      </c>
    </row>
    <row r="64" spans="2:16" ht="19.5" customHeight="1" x14ac:dyDescent="0.35">
      <c r="B64" s="57"/>
      <c r="C64" s="41">
        <v>0</v>
      </c>
      <c r="D64" s="41">
        <v>0</v>
      </c>
      <c r="E64" s="41">
        <v>0</v>
      </c>
      <c r="F64" s="41">
        <v>50</v>
      </c>
      <c r="G64" s="41">
        <v>50</v>
      </c>
      <c r="H64" s="41">
        <v>50</v>
      </c>
      <c r="I64" s="41">
        <v>50</v>
      </c>
      <c r="J64" s="41">
        <v>50</v>
      </c>
      <c r="K64" s="41">
        <v>50</v>
      </c>
      <c r="L64" s="41">
        <v>50</v>
      </c>
      <c r="M64" s="41">
        <v>50</v>
      </c>
      <c r="N64" s="41">
        <v>50</v>
      </c>
      <c r="O64" s="59">
        <f t="shared" si="11"/>
        <v>450</v>
      </c>
      <c r="P64" s="43">
        <f ca="1">INDEX($C64:$O64,,SelectedPeriodColumn)/INDEX($C$72:$O$72,,SelectedPeriodColumn)</f>
        <v>0</v>
      </c>
    </row>
    <row r="65" spans="2:16" ht="19.5" customHeight="1" x14ac:dyDescent="0.35">
      <c r="B65" s="57"/>
      <c r="C65" s="45">
        <v>0</v>
      </c>
      <c r="D65" s="45">
        <v>0</v>
      </c>
      <c r="E65" s="45">
        <v>0</v>
      </c>
      <c r="F65" s="45">
        <v>100</v>
      </c>
      <c r="G65" s="45">
        <v>100</v>
      </c>
      <c r="H65" s="45">
        <v>100</v>
      </c>
      <c r="I65" s="45">
        <v>100</v>
      </c>
      <c r="J65" s="45">
        <v>100</v>
      </c>
      <c r="K65" s="45">
        <v>100</v>
      </c>
      <c r="L65" s="45">
        <v>100</v>
      </c>
      <c r="M65" s="45">
        <v>100</v>
      </c>
      <c r="N65" s="45">
        <v>100</v>
      </c>
      <c r="O65" s="62">
        <f t="shared" si="11"/>
        <v>900</v>
      </c>
      <c r="P65" s="47">
        <f ca="1">INDEX($C65:$O65,,SelectedPeriodColumn)/INDEX($C$72:$O$72,,SelectedPeriodColumn)</f>
        <v>0</v>
      </c>
    </row>
    <row r="66" spans="2:16" ht="19.5" customHeight="1" x14ac:dyDescent="0.35">
      <c r="B66" s="63"/>
      <c r="C66" s="64"/>
      <c r="D66" s="64"/>
      <c r="E66" s="64"/>
      <c r="F66" s="64"/>
      <c r="G66" s="64"/>
      <c r="H66" s="64"/>
      <c r="I66" s="64"/>
      <c r="J66" s="64"/>
      <c r="K66" s="64"/>
      <c r="L66" s="64"/>
      <c r="M66" s="64"/>
      <c r="N66" s="64"/>
      <c r="O66" s="64"/>
      <c r="P66" s="64"/>
    </row>
    <row r="67" spans="2:16" ht="19.5" customHeight="1" x14ac:dyDescent="0.35">
      <c r="B67" s="54" t="s">
        <v>23</v>
      </c>
      <c r="C67" s="36">
        <f>SUM(C68:C70)</f>
        <v>198</v>
      </c>
      <c r="D67" s="36">
        <f t="shared" ref="D67:N67" si="12">SUM(D68:D70)</f>
        <v>198</v>
      </c>
      <c r="E67" s="36">
        <f t="shared" si="12"/>
        <v>250</v>
      </c>
      <c r="F67" s="36">
        <f t="shared" si="12"/>
        <v>253</v>
      </c>
      <c r="G67" s="36">
        <f t="shared" si="12"/>
        <v>243</v>
      </c>
      <c r="H67" s="36">
        <f t="shared" si="12"/>
        <v>238</v>
      </c>
      <c r="I67" s="36">
        <f t="shared" si="12"/>
        <v>233</v>
      </c>
      <c r="J67" s="36">
        <f t="shared" si="12"/>
        <v>258</v>
      </c>
      <c r="K67" s="36">
        <f t="shared" si="12"/>
        <v>263</v>
      </c>
      <c r="L67" s="36">
        <f t="shared" si="12"/>
        <v>268</v>
      </c>
      <c r="M67" s="36">
        <f t="shared" si="12"/>
        <v>268</v>
      </c>
      <c r="N67" s="36">
        <f t="shared" si="12"/>
        <v>268</v>
      </c>
      <c r="O67" s="55">
        <f>SUM(C67:N67)</f>
        <v>2938</v>
      </c>
      <c r="P67" s="56">
        <f ca="1">INDEX($C67:$O67,,SelectedPeriodColumn)/INDEX($C$72:$O$72,,SelectedPeriodColumn)</f>
        <v>0.1875</v>
      </c>
    </row>
    <row r="68" spans="2:16" ht="19.5" customHeight="1" x14ac:dyDescent="0.35">
      <c r="B68" s="57"/>
      <c r="C68" s="41">
        <v>123</v>
      </c>
      <c r="D68" s="41">
        <v>123</v>
      </c>
      <c r="E68" s="41">
        <v>123</v>
      </c>
      <c r="F68" s="41">
        <v>123</v>
      </c>
      <c r="G68" s="41">
        <v>123</v>
      </c>
      <c r="H68" s="41">
        <v>123</v>
      </c>
      <c r="I68" s="41">
        <v>123</v>
      </c>
      <c r="J68" s="41">
        <v>123</v>
      </c>
      <c r="K68" s="41">
        <v>123</v>
      </c>
      <c r="L68" s="41">
        <v>123</v>
      </c>
      <c r="M68" s="41">
        <v>123</v>
      </c>
      <c r="N68" s="41">
        <v>123</v>
      </c>
      <c r="O68" s="59">
        <f>SUM(C68:N68)</f>
        <v>1476</v>
      </c>
      <c r="P68" s="43">
        <f ca="1">INDEX($C68:$O68,,SelectedPeriodColumn)/INDEX($C$72:$O$72,,SelectedPeriodColumn)</f>
        <v>0.11647727272727272</v>
      </c>
    </row>
    <row r="69" spans="2:16" ht="19.5" customHeight="1" x14ac:dyDescent="0.35">
      <c r="B69" s="57"/>
      <c r="C69" s="41">
        <v>0</v>
      </c>
      <c r="D69" s="41">
        <v>0</v>
      </c>
      <c r="E69" s="41">
        <v>52</v>
      </c>
      <c r="F69" s="41">
        <v>55</v>
      </c>
      <c r="G69" s="41">
        <v>45</v>
      </c>
      <c r="H69" s="41">
        <v>40</v>
      </c>
      <c r="I69" s="41">
        <v>35</v>
      </c>
      <c r="J69" s="41">
        <v>60</v>
      </c>
      <c r="K69" s="41">
        <v>65</v>
      </c>
      <c r="L69" s="41">
        <v>70</v>
      </c>
      <c r="M69" s="41">
        <v>70</v>
      </c>
      <c r="N69" s="41">
        <v>70</v>
      </c>
      <c r="O69" s="59">
        <f>SUM(C69:N69)</f>
        <v>562</v>
      </c>
      <c r="P69" s="43">
        <f ca="1">INDEX($C69:$O69,,SelectedPeriodColumn)/INDEX($C$72:$O$72,,SelectedPeriodColumn)</f>
        <v>0</v>
      </c>
    </row>
    <row r="70" spans="2:16" ht="19.5" customHeight="1" x14ac:dyDescent="0.35">
      <c r="B70" s="57"/>
      <c r="C70" s="45">
        <v>75</v>
      </c>
      <c r="D70" s="45">
        <v>75</v>
      </c>
      <c r="E70" s="45">
        <v>75</v>
      </c>
      <c r="F70" s="45">
        <v>75</v>
      </c>
      <c r="G70" s="45">
        <v>75</v>
      </c>
      <c r="H70" s="45">
        <v>75</v>
      </c>
      <c r="I70" s="45">
        <v>75</v>
      </c>
      <c r="J70" s="45">
        <v>75</v>
      </c>
      <c r="K70" s="45">
        <v>75</v>
      </c>
      <c r="L70" s="45">
        <v>75</v>
      </c>
      <c r="M70" s="45">
        <v>75</v>
      </c>
      <c r="N70" s="45">
        <v>75</v>
      </c>
      <c r="O70" s="62">
        <f>SUM(C70:N70)</f>
        <v>900</v>
      </c>
      <c r="P70" s="47">
        <f ca="1">INDEX($C70:$O70,,SelectedPeriodColumn)/INDEX($C$72:$O$72,,SelectedPeriodColumn)</f>
        <v>7.1022727272727279E-2</v>
      </c>
    </row>
    <row r="71" spans="2:16" ht="19.5" customHeight="1" x14ac:dyDescent="0.35">
      <c r="B71" s="36"/>
      <c r="C71" s="36"/>
      <c r="D71" s="36"/>
      <c r="E71" s="36"/>
      <c r="F71" s="36"/>
      <c r="G71" s="36"/>
      <c r="H71" s="36"/>
      <c r="I71" s="36"/>
      <c r="J71" s="36"/>
      <c r="K71" s="36"/>
      <c r="L71" s="36"/>
      <c r="M71" s="36"/>
      <c r="N71" s="36"/>
      <c r="O71" s="36"/>
      <c r="P71" s="36"/>
    </row>
    <row r="72" spans="2:16" ht="19.5" customHeight="1" x14ac:dyDescent="0.35">
      <c r="B72" s="65" t="s">
        <v>13</v>
      </c>
      <c r="C72" s="66">
        <f t="shared" ref="C72:N72" si="13">SUM(C40,C45,C49,C53,C59,C67)</f>
        <v>1056</v>
      </c>
      <c r="D72" s="66">
        <f t="shared" si="13"/>
        <v>1006</v>
      </c>
      <c r="E72" s="66">
        <f t="shared" si="13"/>
        <v>2233</v>
      </c>
      <c r="F72" s="66">
        <f t="shared" si="13"/>
        <v>1426</v>
      </c>
      <c r="G72" s="66">
        <f t="shared" si="13"/>
        <v>1421</v>
      </c>
      <c r="H72" s="66">
        <f t="shared" si="13"/>
        <v>2396</v>
      </c>
      <c r="I72" s="66">
        <f t="shared" si="13"/>
        <v>1501</v>
      </c>
      <c r="J72" s="66">
        <f t="shared" si="13"/>
        <v>1471</v>
      </c>
      <c r="K72" s="66">
        <f t="shared" si="13"/>
        <v>2446</v>
      </c>
      <c r="L72" s="66">
        <f t="shared" si="13"/>
        <v>1416</v>
      </c>
      <c r="M72" s="66">
        <f t="shared" si="13"/>
        <v>1491</v>
      </c>
      <c r="N72" s="66">
        <f t="shared" si="13"/>
        <v>1586</v>
      </c>
      <c r="O72" s="66">
        <f>SUM(C72:N72)</f>
        <v>19449</v>
      </c>
      <c r="P72" s="67">
        <f ca="1">INDEX($C72:$O72,,SelectedPeriodColumn)/INDEX($C$72:$O$72,,SelectedPeriodColumn)</f>
        <v>1</v>
      </c>
    </row>
  </sheetData>
  <sheetProtection insertColumns="0" insertRows="0" deleteColumns="0" deleteRows="0" autoFilter="0"/>
  <conditionalFormatting sqref="C28:P29">
    <cfRule type="expression" dxfId="0" priority="1">
      <formula>C28&lt;0</formula>
    </cfRule>
  </conditionalFormatting>
  <dataValidations count="26">
    <dataValidation type="list" errorStyle="warning" allowBlank="1" showInputMessage="1" showErrorMessage="1" error="Select Month from the list in this cell. Select CANCEL, then press ALT+DOWN ARROW for options, then DOWN ARROW and ENTER to make selection" sqref="B25">
      <formula1>"JAN,FEB,MAR,APR,MAY,JUN,JUL,AUG,SEP,OCT,NOV,DEC"</formula1>
    </dataValidation>
    <dataValidation allowBlank="1" showInputMessage="1" showErrorMessage="1" prompt="Create Monthly College Budget in this worksheet. Title of this worksheet is in cell at right and cell B2. Helpful instructions on how to use this worksheet are in cells in this column. Next instruction is in cell A5." sqref="A1"/>
    <dataValidation allowBlank="1" showInputMessage="1" showErrorMessage="1" prompt="Income label is in cell at right, Expenses label in cell E5, and Cash Flow label in M5." sqref="A4"/>
    <dataValidation allowBlank="1" showInputMessage="1" showErrorMessage="1" prompt="Donut chart showing income summary in cell at right, expenses summary in cell E7, and bar chart showing positive and negative cash flow in cell M7 are auto updated. Next instruction is in cell A17." sqref="A6"/>
    <dataValidation allowBlank="1" showInputMessage="1" showErrorMessage="1" prompt="Donut chart showing income summary for selected month or year is in this cell." sqref="B6"/>
    <dataValidation allowBlank="1" showInputMessage="1" showErrorMessage="1" prompt="Line chart showing cash flow for the selected month or year is in this cell." sqref="B16"/>
    <dataValidation allowBlank="1" showInputMessage="1" showErrorMessage="1" prompt="Slider is in this cell." sqref="B21"/>
    <dataValidation allowBlank="1" showInputMessage="1" showErrorMessage="1" prompt="Cumulative Cash Flow label is in cell at right. Cumulative Cash Flow for each month is auto calculated in cells C30 through N30, Annual amount in O30, and percent increase in P30. Sparkline is auto updated Q30. Next instruction is in cell A32." sqref="A29"/>
    <dataValidation allowBlank="1" showInputMessage="1" showErrorMessage="1" prompt="Total Income label is in cell at right. Total Income for each month is auto calculated in cells C38 through N38, Annual income in O38, and percent increase in P38. Sparkline is auto updated in Q38. Next instruction is in cell A40." sqref="A37"/>
    <dataValidation allowBlank="1" showInputMessage="1" showErrorMessage="1" prompt="Monthly Expense label is in cell at right, months in cells C40 through N40, Year in O40, and percent increase label in P40." sqref="A39"/>
    <dataValidation allowBlank="1" showInputMessage="1" showErrorMessage="1" prompt="Enter or modify expense item in cell at right, &amp; monthly amounts in cells C46 through N48. Annual amount is auto calculated in cells O46 through O48, &amp; % increase in cells P46 through P48. Sparkline is auto updated in Q46. Next instruction is in cell A50." sqref="A45"/>
    <dataValidation allowBlank="1" showInputMessage="1" showErrorMessage="1" prompt="Enter or modify expense item in cell at right, &amp; monthly amounts in cells C50 through N52. Annual amount is auto calculated in cells O50 through O52, &amp; % increase in cells P50 through P52. Sparkline is auto updated in Q50. Next instruction is in cell A54." sqref="A50"/>
    <dataValidation allowBlank="1" showInputMessage="1" showErrorMessage="1" prompt="Enter or modify expense item in cell at right, &amp; monthly amounts in cells C54 through N58. Annual amount is auto calculated in cells O54 through O58, &amp; % increase in cells P54 through P58. Sparkline is auto updated in Q54. Next instruction is in cell A60." sqref="A53"/>
    <dataValidation allowBlank="1" showInputMessage="1" showErrorMessage="1" prompt="Enter or modify expense item in cell at right, &amp; monthly amounts in cells C60 through N66. Annual amount is auto calculated in cells O60 through O66, &amp; % increase in cells P60 through P66. Sparkline is auto updated in Q60. Next instruction is in cell A68." sqref="A59"/>
    <dataValidation allowBlank="1" showInputMessage="1" showErrorMessage="1" prompt="Enter or modify expense item in cell at right, &amp; monthly amounts in cells C68 through N71. Annual amount is auto calculated in cells O68 through O71, &amp; % increase in cells P68 through P71. Sparkline is auto updated in Q68. Next instruction is in cell A73." sqref="A67"/>
    <dataValidation allowBlank="1" showInputMessage="1" showErrorMessage="1" prompt="Total Expenses label is in cell at right. Total Expenses for each month are auto calculated in cells C73 through N73, Annual expenses in O73, and percent increase in P73. Sparkline is auto updated in Q73" sqref="A72"/>
    <dataValidation allowBlank="1" showInputMessage="1" showErrorMessage="1" prompt="Donut chart showing expenses summary for selected month or year is in this cell." sqref="E6"/>
    <dataValidation allowBlank="1" showInputMessage="1" showErrorMessage="1" prompt="Income is auto updated in cell at right, Expenses in cell E6, and Cash Flow in M6." sqref="A5"/>
    <dataValidation allowBlank="1" showInputMessage="1" showErrorMessage="1" prompt="Bar chart showing positive and negative cash flow for selected month or year is in this cell." sqref="M6"/>
    <dataValidation allowBlank="1" showInputMessage="1" showErrorMessage="1" prompt="Cash flow line chart is in cell at right. Next instruction is in cell A21." sqref="A17"/>
    <dataValidation allowBlank="1" showInputMessage="1" showErrorMessage="1" prompt="Select slider at right to get monthly or annual Income, Expenses, and Cash flow data and charts. Next instruction is in cell A26." sqref="A21"/>
    <dataValidation allowBlank="1" showInputMessage="1" showErrorMessage="1" prompt="Select Month in cell at right. Press ALT+DOWN ARROW for options, then DOWN ARROW and ENTER to make selection." sqref="A25"/>
    <dataValidation allowBlank="1" showInputMessage="1" showErrorMessage="1" prompt="Selected period is auto updated in cell P27." sqref="A26"/>
    <dataValidation allowBlank="1" showInputMessage="1" showErrorMessage="1" prompt="Enter or modify expense item in cell at right, &amp; monthly amounts in cells C41 through N44. Annual amount is auto calculated in cells O41 through O44, &amp; % increase in cells P41 through P44. Sparkline is auto updated in Q41. Next instruction is in cell A46." sqref="A24 A31 A40"/>
    <dataValidation allowBlank="1" showInputMessage="1" showErrorMessage="1" prompt="Labels are in this row, Monthly Cash After Expense label in cell at right, months in cells C28 through N28, Year in O28, and percent Increase in P28." sqref="A27"/>
    <dataValidation allowBlank="1" showInputMessage="1" showErrorMessage="1" prompt="Cash Flow label is in cell at right. Cash Flow for each month is auto calculated in cells C29 through N29, Annual amount in O29, and percent increase in P29. Sparkline is auto updated in Q29." sqref="A28"/>
  </dataValidations>
  <printOptions horizontalCentered="1"/>
  <pageMargins left="0.25" right="0.25" top="0.75" bottom="0.75" header="0.3" footer="0.3"/>
  <pageSetup scale="5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2" r:id="rId4" name="Monthly Scroll">
              <controlPr defaultSize="0" print="0" autoPict="0" altText="Select to cycle the budget summary by month">
                <anchor moveWithCells="1">
                  <from>
                    <xdr:col>1</xdr:col>
                    <xdr:colOff>1485900</xdr:colOff>
                    <xdr:row>20</xdr:row>
                    <xdr:rowOff>99060</xdr:rowOff>
                  </from>
                  <to>
                    <xdr:col>12</xdr:col>
                    <xdr:colOff>731520</xdr:colOff>
                    <xdr:row>21</xdr:row>
                    <xdr:rowOff>114300</xdr:rowOff>
                  </to>
                </anchor>
              </controlPr>
            </control>
          </mc:Choice>
        </mc:AlternateContent>
      </controls>
    </mc:Choice>
  </mc:AlternateContent>
  <extLst>
    <ext xmlns:x14="http://schemas.microsoft.com/office/spreadsheetml/2009/9/main" uri="{05C60535-1F16-4fd2-B633-F4F36F0B64E0}">
      <x14:sparklineGroups xmlns:xm="http://schemas.microsoft.com/office/excel/2006/main">
        <x14:sparklineGroup manualMax="0" manualMin="0" displayEmptyCellsAs="gap">
          <x14:colorSeries theme="6" tint="-0.499984740745262"/>
          <x14:colorNegative theme="6"/>
          <x14:colorAxis rgb="FF000000"/>
          <x14:colorMarkers theme="5" tint="-0.249977111117893"/>
          <x14:colorFirst theme="5" tint="-0.249977111117893"/>
          <x14:colorLast theme="5" tint="-0.249977111117893"/>
          <x14:colorHigh theme="5" tint="-0.249977111117893"/>
          <x14:colorLow theme="5" tint="-0.249977111117893"/>
          <x14:sparklines>
            <x14:sparkline>
              <xm:f>'Monthly college budget'!C72:N72</xm:f>
              <xm:sqref>Q72</xm:sqref>
            </x14:sparkline>
            <x14:sparkline>
              <xm:f>'Monthly college budget'!C40:N40</xm:f>
              <xm:sqref>Q40</xm:sqref>
            </x14:sparkline>
            <x14:sparkline>
              <xm:f>'Monthly college budget'!C29:N29</xm:f>
              <xm:sqref>Q29</xm:sqref>
            </x14:sparkline>
            <x14:sparkline>
              <xm:f>'Monthly college budget'!C59:N59</xm:f>
              <xm:sqref>Q59</xm:sqref>
            </x14:sparkline>
            <x14:sparkline>
              <xm:f>'Monthly college budget'!C53:N53</xm:f>
              <xm:sqref>Q53</xm:sqref>
            </x14:sparkline>
            <x14:sparkline>
              <xm:f>'Monthly college budget'!C28:N28</xm:f>
              <xm:sqref>Q28</xm:sqref>
            </x14:sparkline>
            <x14:sparkline>
              <xm:f>'Monthly college budget'!C49:N49</xm:f>
              <xm:sqref>Q49</xm:sqref>
            </x14:sparkline>
            <x14:sparkline>
              <xm:f>'Monthly college budget'!C45:N45</xm:f>
              <xm:sqref>Q45</xm:sqref>
            </x14:sparkline>
            <x14:sparkline>
              <xm:f>'Monthly college budget'!C37:N37</xm:f>
              <xm:sqref>Q37</xm:sqref>
            </x14:sparkline>
            <x14:sparkline>
              <xm:f>'Monthly college budget'!C67:N67</xm:f>
              <xm:sqref>Q67</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24"/>
  <sheetViews>
    <sheetView showGridLines="0" zoomScaleNormal="100" workbookViewId="0"/>
  </sheetViews>
  <sheetFormatPr defaultColWidth="9.109375" defaultRowHeight="14.4" x14ac:dyDescent="0.35"/>
  <cols>
    <col min="3" max="3" width="46.44140625" customWidth="1"/>
  </cols>
  <sheetData>
    <row r="1" spans="1:16" x14ac:dyDescent="0.35">
      <c r="A1" t="s">
        <v>19</v>
      </c>
    </row>
    <row r="3" spans="1:16" x14ac:dyDescent="0.35">
      <c r="D3" t="str">
        <f ca="1">IFERROR(LOWER(TEXT(VALUE(SelectedPeriod&amp;" 1"),"mmmm")),"year")</f>
        <v>january</v>
      </c>
    </row>
    <row r="5" spans="1:16" x14ac:dyDescent="0.35">
      <c r="D5" s="1" t="s">
        <v>9</v>
      </c>
      <c r="E5" s="1"/>
      <c r="F5" s="1"/>
    </row>
    <row r="6" spans="1:16" x14ac:dyDescent="0.35">
      <c r="D6" t="str">
        <f ca="1">D3&amp;" income:"</f>
        <v>january income:</v>
      </c>
      <c r="F6" t="str">
        <f ca="1">TEXT(INDEX('Monthly college budget'!$C$37:$O$37,,SelectedPeriodColumn),"$#,###")</f>
        <v>$1,225</v>
      </c>
    </row>
    <row r="7" spans="1:16" x14ac:dyDescent="0.35">
      <c r="D7" t="str">
        <f ca="1">D3&amp;" expenses:"</f>
        <v>january expenses:</v>
      </c>
      <c r="F7" t="str">
        <f ca="1">TEXT(INDEX('Monthly college budget'!$C$72:$O$72,,SelectedPeriodColumn),"$#,###")</f>
        <v>$1,056</v>
      </c>
    </row>
    <row r="8" spans="1:16" x14ac:dyDescent="0.35">
      <c r="D8" t="str">
        <f ca="1">D3&amp;" cash flow:"</f>
        <v>january cash flow:</v>
      </c>
      <c r="E8" s="5">
        <f>INDEX('Monthly college budget'!C28:O28,ScrollBarValue)</f>
        <v>169</v>
      </c>
      <c r="F8" t="str">
        <f>TEXT(E8,"$#,###")</f>
        <v>$169</v>
      </c>
    </row>
    <row r="12" spans="1:16" x14ac:dyDescent="0.35">
      <c r="D12" s="5" t="str">
        <f ca="1">LOWER('Monthly college budget'!C27)</f>
        <v xml:space="preserve">jan </v>
      </c>
      <c r="E12" s="5" t="str">
        <f ca="1">LOWER('Monthly college budget'!D27)</f>
        <v xml:space="preserve">feb </v>
      </c>
      <c r="F12" s="5" t="str">
        <f ca="1">LOWER('Monthly college budget'!E27)</f>
        <v xml:space="preserve">mar </v>
      </c>
      <c r="G12" s="5" t="str">
        <f ca="1">LOWER('Monthly college budget'!F27)</f>
        <v xml:space="preserve">apr </v>
      </c>
      <c r="H12" s="5" t="str">
        <f ca="1">LOWER('Monthly college budget'!G27)</f>
        <v xml:space="preserve">may </v>
      </c>
      <c r="I12" s="5" t="str">
        <f ca="1">LOWER('Monthly college budget'!H27)</f>
        <v xml:space="preserve">jun </v>
      </c>
      <c r="J12" s="5" t="str">
        <f ca="1">LOWER('Monthly college budget'!I27)</f>
        <v xml:space="preserve">jul </v>
      </c>
      <c r="K12" s="5" t="str">
        <f ca="1">LOWER('Monthly college budget'!J27)</f>
        <v xml:space="preserve">aug </v>
      </c>
      <c r="L12" s="5" t="str">
        <f ca="1">LOWER('Monthly college budget'!K27)</f>
        <v xml:space="preserve">sep </v>
      </c>
      <c r="M12" s="5" t="str">
        <f ca="1">LOWER('Monthly college budget'!L27)</f>
        <v xml:space="preserve">oct </v>
      </c>
      <c r="N12" s="5" t="str">
        <f ca="1">LOWER('Monthly college budget'!M27)</f>
        <v xml:space="preserve">nov </v>
      </c>
      <c r="O12" s="5" t="str">
        <f ca="1">LOWER('Monthly college budget'!N27)</f>
        <v xml:space="preserve">dec </v>
      </c>
      <c r="P12" s="5" t="str">
        <f>LOWER('Monthly college budget'!O27)</f>
        <v xml:space="preserve">year  </v>
      </c>
    </row>
    <row r="13" spans="1:16" x14ac:dyDescent="0.35">
      <c r="C13" s="2" t="s">
        <v>10</v>
      </c>
      <c r="D13" s="3">
        <v>1</v>
      </c>
    </row>
    <row r="14" spans="1:16" x14ac:dyDescent="0.35">
      <c r="C14" s="2" t="s">
        <v>11</v>
      </c>
      <c r="D14" s="5">
        <f ca="1">IF(SelectedPeriod='Monthly college budget'!C$31,IF('Monthly college budget'!$C$28:$O$28&gt;=0,'Monthly college budget'!$C$28:$O$28,NA()),NA())</f>
        <v>69</v>
      </c>
      <c r="E14" s="5" t="e">
        <f ca="1">IF(SelectedPeriod='Monthly college budget'!D$31,IF('Monthly college budget'!$C$28:$O$28&gt;=0,'Monthly college budget'!$C$28:$O$28,NA()),NA())</f>
        <v>#N/A</v>
      </c>
      <c r="F14" s="5" t="e">
        <f ca="1">IF(SelectedPeriod='Monthly college budget'!E$31,IF('Monthly college budget'!$C$28:$O$28&gt;=0,'Monthly college budget'!$C$28:$O$28,NA()),NA())</f>
        <v>#N/A</v>
      </c>
      <c r="G14" s="5" t="e">
        <f ca="1">IF(SelectedPeriod='Monthly college budget'!F$31,IF('Monthly college budget'!$C$28:$O$28&gt;=0,'Monthly college budget'!$C$28:$O$28,NA()),NA())</f>
        <v>#N/A</v>
      </c>
      <c r="H14" s="5" t="e">
        <f ca="1">IF(SelectedPeriod='Monthly college budget'!G$31,IF('Monthly college budget'!$C$28:$O$28&gt;=0,'Monthly college budget'!$C$28:$O$28,NA()),NA())</f>
        <v>#N/A</v>
      </c>
      <c r="I14" s="5" t="e">
        <f ca="1">IF(SelectedPeriod='Monthly college budget'!H$31,IF('Monthly college budget'!$C$28:$O$28&gt;=0,'Monthly college budget'!$C$28:$O$28,NA()),NA())</f>
        <v>#N/A</v>
      </c>
      <c r="J14" s="5" t="e">
        <f ca="1">IF(SelectedPeriod='Monthly college budget'!I$31,IF('Monthly college budget'!$C$28:$O$28&gt;=0,'Monthly college budget'!$C$28:$O$28,NA()),NA())</f>
        <v>#N/A</v>
      </c>
      <c r="K14" s="5" t="e">
        <f ca="1">IF(SelectedPeriod='Monthly college budget'!J$31,IF('Monthly college budget'!$C$28:$O$28&gt;=0,'Monthly college budget'!$C$28:$O$28,NA()),NA())</f>
        <v>#N/A</v>
      </c>
      <c r="L14" s="5" t="e">
        <f ca="1">IF(SelectedPeriod='Monthly college budget'!K$31,IF('Monthly college budget'!$C$28:$O$28&gt;=0,'Monthly college budget'!$C$28:$O$28,NA()),NA())</f>
        <v>#N/A</v>
      </c>
      <c r="M14" s="5" t="e">
        <f ca="1">IF(SelectedPeriod='Monthly college budget'!L$31,IF('Monthly college budget'!$C$28:$O$28&gt;=0,'Monthly college budget'!$C$28:$O$28,NA()),NA())</f>
        <v>#N/A</v>
      </c>
      <c r="N14" s="5" t="e">
        <f ca="1">IF(SelectedPeriod='Monthly college budget'!M$31,IF('Monthly college budget'!$C$28:$O$28&gt;=0,'Monthly college budget'!$C$28:$O$28,NA()),NA())</f>
        <v>#N/A</v>
      </c>
      <c r="O14" s="5" t="e">
        <f ca="1">IF(SelectedPeriod='Monthly college budget'!N$31,IF('Monthly college budget'!$C$28:$O$28&gt;=0,'Monthly college budget'!$C$28:$O$28,NA()),NA())</f>
        <v>#N/A</v>
      </c>
      <c r="P14" s="5" t="e">
        <f ca="1">IF(SelectedPeriod='Monthly college budget'!O$31,IF('Monthly college budget'!$C$28:$O$28&gt;=0,'Monthly college budget'!$C$28:$O$28,NA()),NA())</f>
        <v>#N/A</v>
      </c>
    </row>
    <row r="15" spans="1:16" x14ac:dyDescent="0.35">
      <c r="C15" s="2" t="s">
        <v>12</v>
      </c>
      <c r="D15" s="5" t="e">
        <f ca="1">IF(SelectedPeriod='Monthly college budget'!C$31,IF('Monthly college budget'!$C$28:$O$28&lt;0,'Monthly college budget'!$C$28:$O$28,NA()),NA())</f>
        <v>#N/A</v>
      </c>
      <c r="E15" s="5" t="e">
        <f ca="1">IF(SelectedPeriod='Monthly college budget'!D$31,IF('Monthly college budget'!$C$28:$O$28&lt;0,'Monthly college budget'!$C$28:$O$28,NA()),NA())</f>
        <v>#N/A</v>
      </c>
      <c r="F15" s="5" t="e">
        <f ca="1">IF(SelectedPeriod='Monthly college budget'!E$31,IF('Monthly college budget'!$C$28:$O$28&lt;0,'Monthly college budget'!$C$28:$O$28,NA()),NA())</f>
        <v>#N/A</v>
      </c>
      <c r="G15" s="5" t="e">
        <f ca="1">IF(SelectedPeriod='Monthly college budget'!F$31,IF('Monthly college budget'!$C$28:$O$28&lt;0,'Monthly college budget'!$C$28:$O$28,NA()),NA())</f>
        <v>#N/A</v>
      </c>
      <c r="H15" s="5" t="e">
        <f ca="1">IF(SelectedPeriod='Monthly college budget'!G$31,IF('Monthly college budget'!$C$28:$O$28&lt;0,'Monthly college budget'!$C$28:$O$28,NA()),NA())</f>
        <v>#N/A</v>
      </c>
      <c r="I15" s="5" t="e">
        <f ca="1">IF(SelectedPeriod='Monthly college budget'!H$31,IF('Monthly college budget'!$C$28:$O$28&lt;0,'Monthly college budget'!$C$28:$O$28,NA()),NA())</f>
        <v>#N/A</v>
      </c>
      <c r="J15" s="5" t="e">
        <f ca="1">IF(SelectedPeriod='Monthly college budget'!I$31,IF('Monthly college budget'!$C$28:$O$28&lt;0,'Monthly college budget'!$C$28:$O$28,NA()),NA())</f>
        <v>#N/A</v>
      </c>
      <c r="K15" s="5" t="e">
        <f ca="1">IF(SelectedPeriod='Monthly college budget'!J$31,IF('Monthly college budget'!$C$28:$O$28&lt;0,'Monthly college budget'!$C$28:$O$28,NA()),NA())</f>
        <v>#N/A</v>
      </c>
      <c r="L15" s="5" t="e">
        <f ca="1">IF(SelectedPeriod='Monthly college budget'!K$31,IF('Monthly college budget'!$C$28:$O$28&lt;0,'Monthly college budget'!$C$28:$O$28,NA()),NA())</f>
        <v>#N/A</v>
      </c>
      <c r="M15" s="5" t="e">
        <f ca="1">IF(SelectedPeriod='Monthly college budget'!L$31,IF('Monthly college budget'!$C$28:$O$28&lt;0,'Monthly college budget'!$C$28:$O$28,NA()),NA())</f>
        <v>#N/A</v>
      </c>
      <c r="N15" s="5" t="e">
        <f ca="1">IF(SelectedPeriod='Monthly college budget'!M$31,IF('Monthly college budget'!$C$28:$O$28&lt;0,'Monthly college budget'!$C$28:$O$28,NA()),NA())</f>
        <v>#N/A</v>
      </c>
      <c r="O15" s="5" t="e">
        <f ca="1">IF(SelectedPeriod='Monthly college budget'!N$31,IF('Monthly college budget'!$C$28:$O$28&lt;0,'Monthly college budget'!$C$28:$O$28,NA()),NA())</f>
        <v>#N/A</v>
      </c>
      <c r="P15" s="5" t="e">
        <f ca="1">IF(SelectedPeriod='Monthly college budget'!O$31,IF('Monthly college budget'!$C$28:$O$28&lt;0,'Monthly college budget'!$C$28:$O$28,NA()),NA())</f>
        <v>#N/A</v>
      </c>
    </row>
    <row r="18" spans="3:4" x14ac:dyDescent="0.35">
      <c r="C18" s="7" t="s">
        <v>21</v>
      </c>
      <c r="D18" s="1"/>
    </row>
    <row r="19" spans="3:4" x14ac:dyDescent="0.35">
      <c r="C19" t="s">
        <v>4</v>
      </c>
      <c r="D19" s="6">
        <f ca="1">'Monthly college budget'!P32</f>
        <v>0</v>
      </c>
    </row>
    <row r="20" spans="3:4" x14ac:dyDescent="0.35">
      <c r="C20" t="s">
        <v>22</v>
      </c>
      <c r="D20" s="6">
        <f ca="1">'Monthly college budget'!P33</f>
        <v>0.36734693877551022</v>
      </c>
    </row>
    <row r="21" spans="3:4" x14ac:dyDescent="0.35">
      <c r="C21" t="s">
        <v>2</v>
      </c>
      <c r="D21" s="6">
        <f ca="1">'Monthly college budget'!P34</f>
        <v>0.16326530612244897</v>
      </c>
    </row>
    <row r="22" spans="3:4" x14ac:dyDescent="0.35">
      <c r="C22" t="s">
        <v>5</v>
      </c>
      <c r="D22" s="6">
        <f ca="1">'Monthly college budget'!P35</f>
        <v>0.40816326530612246</v>
      </c>
    </row>
    <row r="23" spans="3:4" x14ac:dyDescent="0.35">
      <c r="C23" t="s">
        <v>3</v>
      </c>
      <c r="D23" s="6">
        <f ca="1">'Monthly college budget'!P36</f>
        <v>6.1224489795918366E-2</v>
      </c>
    </row>
    <row r="24" spans="3:4" x14ac:dyDescent="0.35">
      <c r="D24" s="6"/>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5E10FE6-473A-40CF-9C9F-4460939DD992}">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F22DBAA6-F7BC-412F-8D2C-35C0D7D54A2A}">
  <ds:schemaRefs>
    <ds:schemaRef ds:uri="http://schemas.microsoft.com/sharepoint/v3/contenttype/forms"/>
  </ds:schemaRefs>
</ds:datastoreItem>
</file>

<file path=customXml/itemProps3.xml><?xml version="1.0" encoding="utf-8"?>
<ds:datastoreItem xmlns:ds="http://schemas.openxmlformats.org/officeDocument/2006/customXml" ds:itemID="{EBAC28C3-F36A-4F6C-A3DE-4D0CEF55EE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TM02930047</Template>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Monthly college budget</vt:lpstr>
      <vt:lpstr>chart_calcs</vt:lpstr>
      <vt:lpstr>income_percent_selected_period</vt:lpstr>
      <vt:lpstr>PercentsExpense</vt:lpstr>
      <vt:lpstr>PercentsIncome</vt:lpstr>
      <vt:lpstr>Periods</vt:lpstr>
      <vt:lpstr>ScrollBarValue</vt:lpstr>
      <vt:lpstr>SelectedStartMonth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2022-11-06T06:27:12Z</dcterms:created>
  <dcterms:modified xsi:type="dcterms:W3CDTF">2025-10-21T01:57:04Z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